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ublic\Documents\Public - 2021\2021 PLA-EVE\________2024-2025 Budgets\GHA\Final\Final Final\"/>
    </mc:Choice>
  </mc:AlternateContent>
  <xr:revisionPtr revIDLastSave="0" documentId="13_ncr:1_{483A583F-4194-4EDF-9A7A-2F73621769DB}" xr6:coauthVersionLast="47" xr6:coauthVersionMax="47" xr10:uidLastSave="{00000000-0000-0000-0000-000000000000}"/>
  <bookViews>
    <workbookView xWindow="2730" yWindow="600" windowWidth="17250" windowHeight="10920" xr2:uid="{BF16A081-72BD-4FBE-9273-E041A99E1E40}"/>
  </bookViews>
  <sheets>
    <sheet name="Amended Budget - 6.6.24" sheetId="1" r:id="rId1"/>
    <sheet name="Loan Covenant" sheetId="4" state="hidden" r:id="rId2"/>
    <sheet name="forecast" sheetId="3" state="hidden" r:id="rId3"/>
    <sheet name="Nutrition 6.6.24" sheetId="2" r:id="rId4"/>
  </sheets>
  <definedNames>
    <definedName name="_xlnm.Print_Area" localSheetId="0">'Amended Budget - 6.6.24'!$A$9:$H$252</definedName>
    <definedName name="_xlnm.Print_Area" localSheetId="3">'Nutrition 6.6.24'!$A$10:$H$54</definedName>
    <definedName name="_xlnm.Print_Titles" localSheetId="0">'Amended Budget - 6.6.24'!$1:$8</definedName>
    <definedName name="_xlnm.Print_Titles" localSheetId="3">'Nutrition 6.6.24'!$1:$9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2" l="1"/>
  <c r="G51" i="2"/>
  <c r="J25" i="1" l="1"/>
  <c r="K25" i="1"/>
  <c r="I25" i="1"/>
  <c r="K24" i="1"/>
  <c r="I24" i="1"/>
  <c r="K20" i="1"/>
  <c r="I20" i="1"/>
  <c r="J11" i="4" l="1"/>
  <c r="K11" i="4"/>
  <c r="H241" i="1"/>
  <c r="H231" i="1"/>
  <c r="H226" i="1"/>
  <c r="H222" i="1"/>
  <c r="H217" i="1"/>
  <c r="H209" i="1"/>
  <c r="H202" i="1"/>
  <c r="H194" i="1"/>
  <c r="H188" i="1"/>
  <c r="H182" i="1"/>
  <c r="H176" i="1"/>
  <c r="H145" i="1"/>
  <c r="H127" i="1"/>
  <c r="H102" i="1"/>
  <c r="K102" i="1" s="1"/>
  <c r="H98" i="1"/>
  <c r="H92" i="1"/>
  <c r="H76" i="1"/>
  <c r="H61" i="1"/>
  <c r="H44" i="2"/>
  <c r="H40" i="2"/>
  <c r="H46" i="2" s="1"/>
  <c r="H23" i="2"/>
  <c r="K226" i="1" l="1"/>
  <c r="H27" i="1"/>
  <c r="H244" i="1"/>
  <c r="H49" i="2"/>
  <c r="H247" i="1" l="1"/>
  <c r="J26" i="4" l="1"/>
  <c r="I26" i="4"/>
  <c r="K26" i="4" s="1"/>
  <c r="I23" i="4"/>
  <c r="H23" i="4"/>
  <c r="R7" i="4" s="1"/>
  <c r="B23" i="4"/>
  <c r="K21" i="4"/>
  <c r="K23" i="4" s="1"/>
  <c r="J21" i="4"/>
  <c r="J23" i="4" s="1"/>
  <c r="N7" i="4" s="1"/>
  <c r="I21" i="4"/>
  <c r="H21" i="4"/>
  <c r="G21" i="4"/>
  <c r="G23" i="4" s="1"/>
  <c r="F21" i="4"/>
  <c r="F23" i="4" s="1"/>
  <c r="F25" i="4" s="1"/>
  <c r="F27" i="4" s="1"/>
  <c r="E21" i="4"/>
  <c r="E23" i="4" s="1"/>
  <c r="D21" i="4"/>
  <c r="D23" i="4" s="1"/>
  <c r="C21" i="4"/>
  <c r="C23" i="4" s="1"/>
  <c r="K14" i="4"/>
  <c r="K25" i="4" s="1"/>
  <c r="F14" i="4"/>
  <c r="E14" i="4"/>
  <c r="D14" i="4"/>
  <c r="B14" i="4"/>
  <c r="K12" i="4"/>
  <c r="J12" i="4"/>
  <c r="I11" i="4"/>
  <c r="I14" i="4" s="1"/>
  <c r="I25" i="4" s="1"/>
  <c r="I27" i="4" s="1"/>
  <c r="G11" i="4"/>
  <c r="G14" i="4" s="1"/>
  <c r="H7" i="4"/>
  <c r="H14" i="4" s="1"/>
  <c r="H25" i="4" s="1"/>
  <c r="H27" i="4" s="1"/>
  <c r="C7" i="4"/>
  <c r="C14" i="4" s="1"/>
  <c r="K27" i="4" l="1"/>
  <c r="T7" i="4"/>
  <c r="O7" i="4"/>
  <c r="B25" i="4"/>
  <c r="B27" i="4" s="1"/>
  <c r="C25" i="4"/>
  <c r="C27" i="4" s="1"/>
  <c r="G25" i="4"/>
  <c r="G27" i="4" s="1"/>
  <c r="D25" i="4"/>
  <c r="D27" i="4" s="1"/>
  <c r="E25" i="4"/>
  <c r="E27" i="4" s="1"/>
  <c r="S7" i="4"/>
  <c r="G179" i="1"/>
  <c r="T388" i="3"/>
  <c r="G32" i="1"/>
  <c r="G21" i="1"/>
  <c r="J24" i="1" s="1"/>
  <c r="T13" i="3"/>
  <c r="G18" i="1"/>
  <c r="T49" i="3"/>
  <c r="T464" i="3"/>
  <c r="U452" i="3"/>
  <c r="T452" i="3"/>
  <c r="U451" i="3"/>
  <c r="T451" i="3"/>
  <c r="T460" i="3" s="1"/>
  <c r="U449" i="3"/>
  <c r="T449" i="3"/>
  <c r="U448" i="3"/>
  <c r="T448" i="3"/>
  <c r="S447" i="3"/>
  <c r="R447" i="3"/>
  <c r="Q447" i="3"/>
  <c r="P447" i="3"/>
  <c r="O447" i="3"/>
  <c r="N447" i="3"/>
  <c r="M447" i="3"/>
  <c r="L447" i="3"/>
  <c r="K447" i="3"/>
  <c r="J447" i="3"/>
  <c r="I447" i="3"/>
  <c r="H447" i="3"/>
  <c r="G447" i="3"/>
  <c r="F447" i="3"/>
  <c r="U446" i="3"/>
  <c r="T446" i="3"/>
  <c r="T447" i="3" s="1"/>
  <c r="U445" i="3"/>
  <c r="U444" i="3"/>
  <c r="T444" i="3"/>
  <c r="S443" i="3"/>
  <c r="R443" i="3"/>
  <c r="Q443" i="3"/>
  <c r="P443" i="3"/>
  <c r="O443" i="3"/>
  <c r="N443" i="3"/>
  <c r="M443" i="3"/>
  <c r="L443" i="3"/>
  <c r="K443" i="3"/>
  <c r="J443" i="3"/>
  <c r="I443" i="3"/>
  <c r="H443" i="3"/>
  <c r="G443" i="3"/>
  <c r="F443" i="3"/>
  <c r="U442" i="3"/>
  <c r="T442" i="3"/>
  <c r="U441" i="3"/>
  <c r="T441" i="3"/>
  <c r="U440" i="3"/>
  <c r="T440" i="3"/>
  <c r="U439" i="3"/>
  <c r="R438" i="3"/>
  <c r="U438" i="3" s="1"/>
  <c r="S437" i="3"/>
  <c r="Q437" i="3"/>
  <c r="P437" i="3"/>
  <c r="O437" i="3"/>
  <c r="N437" i="3"/>
  <c r="M437" i="3"/>
  <c r="L437" i="3"/>
  <c r="K437" i="3"/>
  <c r="J437" i="3"/>
  <c r="I437" i="3"/>
  <c r="H437" i="3"/>
  <c r="G437" i="3"/>
  <c r="F437" i="3"/>
  <c r="U436" i="3"/>
  <c r="R436" i="3"/>
  <c r="T436" i="3" s="1"/>
  <c r="T437" i="3" s="1"/>
  <c r="U435" i="3"/>
  <c r="S434" i="3"/>
  <c r="R434" i="3"/>
  <c r="Q434" i="3"/>
  <c r="U434" i="3" s="1"/>
  <c r="P434" i="3"/>
  <c r="O434" i="3"/>
  <c r="N434" i="3"/>
  <c r="M434" i="3"/>
  <c r="L434" i="3"/>
  <c r="K434" i="3"/>
  <c r="J434" i="3"/>
  <c r="I434" i="3"/>
  <c r="H434" i="3"/>
  <c r="G434" i="3"/>
  <c r="F434" i="3"/>
  <c r="U433" i="3"/>
  <c r="R433" i="3"/>
  <c r="T433" i="3" s="1"/>
  <c r="T434" i="3" s="1"/>
  <c r="U432" i="3"/>
  <c r="S431" i="3"/>
  <c r="R431" i="3"/>
  <c r="Q431" i="3"/>
  <c r="P431" i="3"/>
  <c r="O431" i="3"/>
  <c r="N431" i="3"/>
  <c r="M431" i="3"/>
  <c r="L431" i="3"/>
  <c r="K431" i="3"/>
  <c r="J431" i="3"/>
  <c r="I431" i="3"/>
  <c r="H431" i="3"/>
  <c r="G431" i="3"/>
  <c r="F431" i="3"/>
  <c r="U430" i="3"/>
  <c r="R430" i="3"/>
  <c r="T430" i="3" s="1"/>
  <c r="T431" i="3" s="1"/>
  <c r="U429" i="3"/>
  <c r="S428" i="3"/>
  <c r="R428" i="3"/>
  <c r="Q428" i="3"/>
  <c r="P428" i="3"/>
  <c r="O428" i="3"/>
  <c r="N428" i="3"/>
  <c r="M428" i="3"/>
  <c r="L428" i="3"/>
  <c r="K428" i="3"/>
  <c r="J428" i="3"/>
  <c r="I428" i="3"/>
  <c r="H428" i="3"/>
  <c r="G428" i="3"/>
  <c r="F428" i="3"/>
  <c r="R427" i="3"/>
  <c r="T427" i="3" s="1"/>
  <c r="T428" i="3" s="1"/>
  <c r="U426" i="3"/>
  <c r="U425" i="3"/>
  <c r="S424" i="3"/>
  <c r="R424" i="3"/>
  <c r="Q424" i="3"/>
  <c r="U424" i="3" s="1"/>
  <c r="P424" i="3"/>
  <c r="O424" i="3"/>
  <c r="N424" i="3"/>
  <c r="M424" i="3"/>
  <c r="L424" i="3"/>
  <c r="K424" i="3"/>
  <c r="J424" i="3"/>
  <c r="I424" i="3"/>
  <c r="H424" i="3"/>
  <c r="G424" i="3"/>
  <c r="F424" i="3"/>
  <c r="U423" i="3"/>
  <c r="T423" i="3"/>
  <c r="T424" i="3" s="1"/>
  <c r="U422" i="3"/>
  <c r="S421" i="3"/>
  <c r="R421" i="3"/>
  <c r="Q421" i="3"/>
  <c r="P421" i="3"/>
  <c r="O421" i="3"/>
  <c r="N421" i="3"/>
  <c r="M421" i="3"/>
  <c r="L421" i="3"/>
  <c r="K421" i="3"/>
  <c r="J421" i="3"/>
  <c r="I421" i="3"/>
  <c r="H421" i="3"/>
  <c r="G421" i="3"/>
  <c r="F421" i="3"/>
  <c r="U420" i="3"/>
  <c r="T420" i="3"/>
  <c r="U419" i="3"/>
  <c r="T419" i="3"/>
  <c r="T421" i="3" s="1"/>
  <c r="U418" i="3"/>
  <c r="S417" i="3"/>
  <c r="R417" i="3"/>
  <c r="Q417" i="3"/>
  <c r="P417" i="3"/>
  <c r="O417" i="3"/>
  <c r="N417" i="3"/>
  <c r="M417" i="3"/>
  <c r="L417" i="3"/>
  <c r="K417" i="3"/>
  <c r="J417" i="3"/>
  <c r="I417" i="3"/>
  <c r="H417" i="3"/>
  <c r="G417" i="3"/>
  <c r="F417" i="3"/>
  <c r="U416" i="3"/>
  <c r="T416" i="3"/>
  <c r="T417" i="3" s="1"/>
  <c r="U415" i="3"/>
  <c r="S414" i="3"/>
  <c r="R414" i="3"/>
  <c r="Q414" i="3"/>
  <c r="U414" i="3" s="1"/>
  <c r="P414" i="3"/>
  <c r="O414" i="3"/>
  <c r="N414" i="3"/>
  <c r="M414" i="3"/>
  <c r="L414" i="3"/>
  <c r="K414" i="3"/>
  <c r="J414" i="3"/>
  <c r="I414" i="3"/>
  <c r="H414" i="3"/>
  <c r="G414" i="3"/>
  <c r="F414" i="3"/>
  <c r="U413" i="3"/>
  <c r="T413" i="3"/>
  <c r="U412" i="3"/>
  <c r="T412" i="3"/>
  <c r="T414" i="3" s="1"/>
  <c r="U411" i="3"/>
  <c r="F410" i="3"/>
  <c r="S409" i="3"/>
  <c r="S410" i="3" s="1"/>
  <c r="R409" i="3"/>
  <c r="R410" i="3" s="1"/>
  <c r="Q409" i="3"/>
  <c r="U409" i="3" s="1"/>
  <c r="P409" i="3"/>
  <c r="P410" i="3" s="1"/>
  <c r="O409" i="3"/>
  <c r="O410" i="3" s="1"/>
  <c r="N409" i="3"/>
  <c r="N410" i="3" s="1"/>
  <c r="M409" i="3"/>
  <c r="M410" i="3" s="1"/>
  <c r="L409" i="3"/>
  <c r="L410" i="3" s="1"/>
  <c r="K409" i="3"/>
  <c r="K410" i="3" s="1"/>
  <c r="J409" i="3"/>
  <c r="J410" i="3" s="1"/>
  <c r="I409" i="3"/>
  <c r="I410" i="3" s="1"/>
  <c r="H409" i="3"/>
  <c r="H410" i="3" s="1"/>
  <c r="G409" i="3"/>
  <c r="G410" i="3" s="1"/>
  <c r="F409" i="3"/>
  <c r="U408" i="3"/>
  <c r="T408" i="3"/>
  <c r="U407" i="3"/>
  <c r="T407" i="3"/>
  <c r="U406" i="3"/>
  <c r="T406" i="3"/>
  <c r="U405" i="3"/>
  <c r="T405" i="3"/>
  <c r="U404" i="3"/>
  <c r="U403" i="3"/>
  <c r="S401" i="3"/>
  <c r="R401" i="3"/>
  <c r="Q401" i="3"/>
  <c r="Q402" i="3" s="1"/>
  <c r="P401" i="3"/>
  <c r="O401" i="3"/>
  <c r="N401" i="3"/>
  <c r="M401" i="3"/>
  <c r="L401" i="3"/>
  <c r="K401" i="3"/>
  <c r="J401" i="3"/>
  <c r="I401" i="3"/>
  <c r="I402" i="3" s="1"/>
  <c r="H401" i="3"/>
  <c r="H402" i="3" s="1"/>
  <c r="G401" i="3"/>
  <c r="F401" i="3"/>
  <c r="U400" i="3"/>
  <c r="T400" i="3"/>
  <c r="T401" i="3" s="1"/>
  <c r="U399" i="3"/>
  <c r="U398" i="3"/>
  <c r="T398" i="3"/>
  <c r="S397" i="3"/>
  <c r="R397" i="3"/>
  <c r="Q397" i="3"/>
  <c r="P397" i="3"/>
  <c r="O397" i="3"/>
  <c r="N397" i="3"/>
  <c r="M397" i="3"/>
  <c r="L397" i="3"/>
  <c r="K397" i="3"/>
  <c r="J397" i="3"/>
  <c r="I397" i="3"/>
  <c r="H397" i="3"/>
  <c r="G397" i="3"/>
  <c r="F397" i="3"/>
  <c r="U396" i="3"/>
  <c r="T396" i="3"/>
  <c r="T397" i="3" s="1"/>
  <c r="U395" i="3"/>
  <c r="U394" i="3"/>
  <c r="S393" i="3"/>
  <c r="R393" i="3"/>
  <c r="Q393" i="3"/>
  <c r="P393" i="3"/>
  <c r="O393" i="3"/>
  <c r="N393" i="3"/>
  <c r="M393" i="3"/>
  <c r="L393" i="3"/>
  <c r="K393" i="3"/>
  <c r="J393" i="3"/>
  <c r="I393" i="3"/>
  <c r="H393" i="3"/>
  <c r="G393" i="3"/>
  <c r="F393" i="3"/>
  <c r="U392" i="3"/>
  <c r="T392" i="3"/>
  <c r="T393" i="3" s="1"/>
  <c r="U391" i="3"/>
  <c r="S389" i="3"/>
  <c r="S390" i="3" s="1"/>
  <c r="R389" i="3"/>
  <c r="R390" i="3" s="1"/>
  <c r="Q389" i="3"/>
  <c r="Q390" i="3" s="1"/>
  <c r="P389" i="3"/>
  <c r="P390" i="3" s="1"/>
  <c r="O389" i="3"/>
  <c r="O390" i="3" s="1"/>
  <c r="N389" i="3"/>
  <c r="N390" i="3" s="1"/>
  <c r="M389" i="3"/>
  <c r="M390" i="3" s="1"/>
  <c r="L389" i="3"/>
  <c r="L390" i="3" s="1"/>
  <c r="K389" i="3"/>
  <c r="K390" i="3" s="1"/>
  <c r="J389" i="3"/>
  <c r="J390" i="3" s="1"/>
  <c r="I389" i="3"/>
  <c r="I390" i="3" s="1"/>
  <c r="H389" i="3"/>
  <c r="H390" i="3" s="1"/>
  <c r="G389" i="3"/>
  <c r="G390" i="3" s="1"/>
  <c r="F389" i="3"/>
  <c r="F390" i="3" s="1"/>
  <c r="U388" i="3"/>
  <c r="T389" i="3"/>
  <c r="T390" i="3" s="1"/>
  <c r="U387" i="3"/>
  <c r="U386" i="3"/>
  <c r="U384" i="3"/>
  <c r="S384" i="3"/>
  <c r="R384" i="3"/>
  <c r="Q384" i="3"/>
  <c r="P384" i="3"/>
  <c r="O384" i="3"/>
  <c r="N384" i="3"/>
  <c r="M384" i="3"/>
  <c r="L384" i="3"/>
  <c r="L385" i="3" s="1"/>
  <c r="K384" i="3"/>
  <c r="J384" i="3"/>
  <c r="I384" i="3"/>
  <c r="I385" i="3" s="1"/>
  <c r="H384" i="3"/>
  <c r="G384" i="3"/>
  <c r="F384" i="3"/>
  <c r="U383" i="3"/>
  <c r="T383" i="3"/>
  <c r="T384" i="3" s="1"/>
  <c r="U382" i="3"/>
  <c r="T382" i="3"/>
  <c r="U381" i="3"/>
  <c r="S380" i="3"/>
  <c r="S385" i="3" s="1"/>
  <c r="Q380" i="3"/>
  <c r="O380" i="3"/>
  <c r="O385" i="3" s="1"/>
  <c r="N380" i="3"/>
  <c r="M380" i="3"/>
  <c r="L380" i="3"/>
  <c r="K380" i="3"/>
  <c r="K385" i="3" s="1"/>
  <c r="J380" i="3"/>
  <c r="J385" i="3" s="1"/>
  <c r="I380" i="3"/>
  <c r="H380" i="3"/>
  <c r="H385" i="3" s="1"/>
  <c r="G380" i="3"/>
  <c r="G385" i="3" s="1"/>
  <c r="F380" i="3"/>
  <c r="F385" i="3" s="1"/>
  <c r="U379" i="3"/>
  <c r="T379" i="3"/>
  <c r="U378" i="3"/>
  <c r="T378" i="3"/>
  <c r="R377" i="3"/>
  <c r="T377" i="3" s="1"/>
  <c r="U376" i="3"/>
  <c r="T376" i="3"/>
  <c r="R376" i="3"/>
  <c r="T375" i="3"/>
  <c r="R375" i="3"/>
  <c r="U375" i="3" s="1"/>
  <c r="R374" i="3"/>
  <c r="U374" i="3" s="1"/>
  <c r="P374" i="3"/>
  <c r="U373" i="3"/>
  <c r="U372" i="3"/>
  <c r="U370" i="3"/>
  <c r="T370" i="3"/>
  <c r="S369" i="3"/>
  <c r="R369" i="3"/>
  <c r="Q369" i="3"/>
  <c r="P369" i="3"/>
  <c r="O369" i="3"/>
  <c r="N369" i="3"/>
  <c r="M369" i="3"/>
  <c r="L369" i="3"/>
  <c r="K369" i="3"/>
  <c r="J369" i="3"/>
  <c r="I369" i="3"/>
  <c r="H369" i="3"/>
  <c r="G369" i="3"/>
  <c r="F369" i="3"/>
  <c r="U368" i="3"/>
  <c r="T368" i="3"/>
  <c r="T369" i="3" s="1"/>
  <c r="U367" i="3"/>
  <c r="U366" i="3"/>
  <c r="T366" i="3"/>
  <c r="U365" i="3"/>
  <c r="T365" i="3"/>
  <c r="I364" i="3"/>
  <c r="U363" i="3"/>
  <c r="T363" i="3"/>
  <c r="S362" i="3"/>
  <c r="S364" i="3" s="1"/>
  <c r="R362" i="3"/>
  <c r="R364" i="3" s="1"/>
  <c r="Q362" i="3"/>
  <c r="P362" i="3"/>
  <c r="P364" i="3" s="1"/>
  <c r="O362" i="3"/>
  <c r="O364" i="3" s="1"/>
  <c r="N362" i="3"/>
  <c r="N364" i="3" s="1"/>
  <c r="M362" i="3"/>
  <c r="M364" i="3" s="1"/>
  <c r="L362" i="3"/>
  <c r="L364" i="3" s="1"/>
  <c r="K362" i="3"/>
  <c r="K364" i="3" s="1"/>
  <c r="J362" i="3"/>
  <c r="J364" i="3" s="1"/>
  <c r="I362" i="3"/>
  <c r="H362" i="3"/>
  <c r="H364" i="3" s="1"/>
  <c r="G362" i="3"/>
  <c r="G364" i="3" s="1"/>
  <c r="F362" i="3"/>
  <c r="F364" i="3" s="1"/>
  <c r="U361" i="3"/>
  <c r="T361" i="3"/>
  <c r="T362" i="3" s="1"/>
  <c r="T364" i="3" s="1"/>
  <c r="U360" i="3"/>
  <c r="U359" i="3"/>
  <c r="U358" i="3"/>
  <c r="T358" i="3"/>
  <c r="S357" i="3"/>
  <c r="S371" i="3" s="1"/>
  <c r="Q357" i="3"/>
  <c r="O357" i="3"/>
  <c r="N357" i="3"/>
  <c r="M357" i="3"/>
  <c r="M371" i="3" s="1"/>
  <c r="L357" i="3"/>
  <c r="K357" i="3"/>
  <c r="J357" i="3"/>
  <c r="I357" i="3"/>
  <c r="I371" i="3" s="1"/>
  <c r="H357" i="3"/>
  <c r="G357" i="3"/>
  <c r="F357" i="3"/>
  <c r="U356" i="3"/>
  <c r="R356" i="3"/>
  <c r="T356" i="3" s="1"/>
  <c r="R355" i="3"/>
  <c r="T355" i="3" s="1"/>
  <c r="U354" i="3"/>
  <c r="R354" i="3"/>
  <c r="T354" i="3" s="1"/>
  <c r="R353" i="3"/>
  <c r="U353" i="3" s="1"/>
  <c r="U352" i="3"/>
  <c r="R352" i="3"/>
  <c r="R351" i="3"/>
  <c r="U351" i="3" s="1"/>
  <c r="P351" i="3"/>
  <c r="P357" i="3" s="1"/>
  <c r="U350" i="3"/>
  <c r="U349" i="3"/>
  <c r="T349" i="3"/>
  <c r="U348" i="3"/>
  <c r="T348" i="3"/>
  <c r="U347" i="3"/>
  <c r="T347" i="3"/>
  <c r="U346" i="3"/>
  <c r="T346" i="3"/>
  <c r="U345" i="3"/>
  <c r="U344" i="3"/>
  <c r="T344" i="3"/>
  <c r="H343" i="3"/>
  <c r="U342" i="3"/>
  <c r="T342" i="3"/>
  <c r="U341" i="3"/>
  <c r="T341" i="3"/>
  <c r="U340" i="3"/>
  <c r="T340" i="3"/>
  <c r="U339" i="3"/>
  <c r="T339" i="3"/>
  <c r="S338" i="3"/>
  <c r="U338" i="3" s="1"/>
  <c r="R338" i="3"/>
  <c r="Q338" i="3"/>
  <c r="P338" i="3"/>
  <c r="O338" i="3"/>
  <c r="N338" i="3"/>
  <c r="M338" i="3"/>
  <c r="L338" i="3"/>
  <c r="K338" i="3"/>
  <c r="J338" i="3"/>
  <c r="I338" i="3"/>
  <c r="H338" i="3"/>
  <c r="G338" i="3"/>
  <c r="F338" i="3"/>
  <c r="U337" i="3"/>
  <c r="T337" i="3"/>
  <c r="T338" i="3" s="1"/>
  <c r="U336" i="3"/>
  <c r="U335" i="3"/>
  <c r="T335" i="3"/>
  <c r="U333" i="3"/>
  <c r="R333" i="3"/>
  <c r="T333" i="3" s="1"/>
  <c r="U332" i="3"/>
  <c r="T332" i="3"/>
  <c r="R332" i="3"/>
  <c r="R331" i="3"/>
  <c r="R330" i="3"/>
  <c r="U330" i="3" s="1"/>
  <c r="S329" i="3"/>
  <c r="S334" i="3" s="1"/>
  <c r="S343" i="3" s="1"/>
  <c r="Q329" i="3"/>
  <c r="O329" i="3"/>
  <c r="O334" i="3" s="1"/>
  <c r="O343" i="3" s="1"/>
  <c r="N329" i="3"/>
  <c r="N334" i="3" s="1"/>
  <c r="N343" i="3" s="1"/>
  <c r="M329" i="3"/>
  <c r="M334" i="3" s="1"/>
  <c r="M343" i="3" s="1"/>
  <c r="L329" i="3"/>
  <c r="L334" i="3" s="1"/>
  <c r="K329" i="3"/>
  <c r="K334" i="3" s="1"/>
  <c r="K343" i="3" s="1"/>
  <c r="J329" i="3"/>
  <c r="J334" i="3" s="1"/>
  <c r="J343" i="3" s="1"/>
  <c r="I329" i="3"/>
  <c r="I334" i="3" s="1"/>
  <c r="I343" i="3" s="1"/>
  <c r="H329" i="3"/>
  <c r="H334" i="3" s="1"/>
  <c r="G329" i="3"/>
  <c r="G334" i="3" s="1"/>
  <c r="G343" i="3" s="1"/>
  <c r="F329" i="3"/>
  <c r="F334" i="3" s="1"/>
  <c r="F343" i="3" s="1"/>
  <c r="R328" i="3"/>
  <c r="R329" i="3" s="1"/>
  <c r="P328" i="3"/>
  <c r="P329" i="3" s="1"/>
  <c r="U326" i="3"/>
  <c r="T326" i="3"/>
  <c r="T325" i="3"/>
  <c r="R325" i="3"/>
  <c r="U325" i="3" s="1"/>
  <c r="P325" i="3"/>
  <c r="U324" i="3"/>
  <c r="U323" i="3"/>
  <c r="S322" i="3"/>
  <c r="R322" i="3"/>
  <c r="Q322" i="3"/>
  <c r="P322" i="3"/>
  <c r="O322" i="3"/>
  <c r="N322" i="3"/>
  <c r="M322" i="3"/>
  <c r="L322" i="3"/>
  <c r="K322" i="3"/>
  <c r="J322" i="3"/>
  <c r="I322" i="3"/>
  <c r="H322" i="3"/>
  <c r="G322" i="3"/>
  <c r="F322" i="3"/>
  <c r="U321" i="3"/>
  <c r="U320" i="3"/>
  <c r="T320" i="3"/>
  <c r="U319" i="3"/>
  <c r="S318" i="3"/>
  <c r="R318" i="3"/>
  <c r="Q318" i="3"/>
  <c r="P318" i="3"/>
  <c r="O318" i="3"/>
  <c r="N318" i="3"/>
  <c r="M318" i="3"/>
  <c r="L318" i="3"/>
  <c r="K318" i="3"/>
  <c r="J318" i="3"/>
  <c r="I318" i="3"/>
  <c r="H318" i="3"/>
  <c r="G318" i="3"/>
  <c r="F318" i="3"/>
  <c r="U317" i="3"/>
  <c r="T317" i="3"/>
  <c r="U316" i="3"/>
  <c r="T316" i="3"/>
  <c r="T318" i="3" s="1"/>
  <c r="U315" i="3"/>
  <c r="S313" i="3"/>
  <c r="S314" i="3" s="1"/>
  <c r="R313" i="3"/>
  <c r="R314" i="3" s="1"/>
  <c r="Q313" i="3"/>
  <c r="Q314" i="3" s="1"/>
  <c r="P313" i="3"/>
  <c r="P314" i="3" s="1"/>
  <c r="O313" i="3"/>
  <c r="O314" i="3" s="1"/>
  <c r="N313" i="3"/>
  <c r="N314" i="3" s="1"/>
  <c r="M313" i="3"/>
  <c r="M314" i="3" s="1"/>
  <c r="L313" i="3"/>
  <c r="L314" i="3" s="1"/>
  <c r="K313" i="3"/>
  <c r="K314" i="3" s="1"/>
  <c r="J313" i="3"/>
  <c r="J314" i="3" s="1"/>
  <c r="I313" i="3"/>
  <c r="I314" i="3" s="1"/>
  <c r="H313" i="3"/>
  <c r="H314" i="3" s="1"/>
  <c r="G313" i="3"/>
  <c r="G314" i="3" s="1"/>
  <c r="F313" i="3"/>
  <c r="F314" i="3" s="1"/>
  <c r="U312" i="3"/>
  <c r="T312" i="3"/>
  <c r="U311" i="3"/>
  <c r="T311" i="3"/>
  <c r="U310" i="3"/>
  <c r="U309" i="3"/>
  <c r="S307" i="3"/>
  <c r="S308" i="3" s="1"/>
  <c r="R307" i="3"/>
  <c r="Q307" i="3"/>
  <c r="Q308" i="3" s="1"/>
  <c r="P307" i="3"/>
  <c r="P308" i="3" s="1"/>
  <c r="O307" i="3"/>
  <c r="O308" i="3" s="1"/>
  <c r="N307" i="3"/>
  <c r="N308" i="3" s="1"/>
  <c r="M307" i="3"/>
  <c r="M308" i="3" s="1"/>
  <c r="L307" i="3"/>
  <c r="L308" i="3" s="1"/>
  <c r="K307" i="3"/>
  <c r="K308" i="3" s="1"/>
  <c r="J307" i="3"/>
  <c r="J308" i="3" s="1"/>
  <c r="I307" i="3"/>
  <c r="I308" i="3" s="1"/>
  <c r="H307" i="3"/>
  <c r="H308" i="3" s="1"/>
  <c r="G307" i="3"/>
  <c r="G308" i="3" s="1"/>
  <c r="F307" i="3"/>
  <c r="F308" i="3" s="1"/>
  <c r="U306" i="3"/>
  <c r="T306" i="3"/>
  <c r="T307" i="3" s="1"/>
  <c r="T308" i="3" s="1"/>
  <c r="U305" i="3"/>
  <c r="U304" i="3"/>
  <c r="O303" i="3"/>
  <c r="U302" i="3"/>
  <c r="T302" i="3"/>
  <c r="U301" i="3"/>
  <c r="T301" i="3"/>
  <c r="U300" i="3"/>
  <c r="T300" i="3"/>
  <c r="U299" i="3"/>
  <c r="T299" i="3"/>
  <c r="S298" i="3"/>
  <c r="R298" i="3"/>
  <c r="Q298" i="3"/>
  <c r="U298" i="3" s="1"/>
  <c r="P298" i="3"/>
  <c r="O298" i="3"/>
  <c r="N298" i="3"/>
  <c r="M298" i="3"/>
  <c r="L298" i="3"/>
  <c r="K298" i="3"/>
  <c r="J298" i="3"/>
  <c r="I298" i="3"/>
  <c r="H298" i="3"/>
  <c r="G298" i="3"/>
  <c r="F298" i="3"/>
  <c r="U297" i="3"/>
  <c r="T297" i="3"/>
  <c r="U296" i="3"/>
  <c r="T296" i="3"/>
  <c r="U295" i="3"/>
  <c r="S293" i="3"/>
  <c r="R293" i="3"/>
  <c r="Q293" i="3"/>
  <c r="P293" i="3"/>
  <c r="O293" i="3"/>
  <c r="N293" i="3"/>
  <c r="M293" i="3"/>
  <c r="L293" i="3"/>
  <c r="K293" i="3"/>
  <c r="J293" i="3"/>
  <c r="I293" i="3"/>
  <c r="H293" i="3"/>
  <c r="G293" i="3"/>
  <c r="F293" i="3"/>
  <c r="U292" i="3"/>
  <c r="T292" i="3"/>
  <c r="U291" i="3"/>
  <c r="T291" i="3"/>
  <c r="U290" i="3"/>
  <c r="T290" i="3"/>
  <c r="U289" i="3"/>
  <c r="T289" i="3"/>
  <c r="U288" i="3"/>
  <c r="T288" i="3"/>
  <c r="U287" i="3"/>
  <c r="S286" i="3"/>
  <c r="R286" i="3"/>
  <c r="Q286" i="3"/>
  <c r="P286" i="3"/>
  <c r="O286" i="3"/>
  <c r="N286" i="3"/>
  <c r="M286" i="3"/>
  <c r="L286" i="3"/>
  <c r="K286" i="3"/>
  <c r="J286" i="3"/>
  <c r="I286" i="3"/>
  <c r="H286" i="3"/>
  <c r="G286" i="3"/>
  <c r="F286" i="3"/>
  <c r="U285" i="3"/>
  <c r="T285" i="3"/>
  <c r="U284" i="3"/>
  <c r="T284" i="3"/>
  <c r="U283" i="3"/>
  <c r="T283" i="3"/>
  <c r="U282" i="3"/>
  <c r="T282" i="3"/>
  <c r="U281" i="3"/>
  <c r="S280" i="3"/>
  <c r="R280" i="3"/>
  <c r="U280" i="3" s="1"/>
  <c r="Q280" i="3"/>
  <c r="P280" i="3"/>
  <c r="O280" i="3"/>
  <c r="O294" i="3" s="1"/>
  <c r="N280" i="3"/>
  <c r="M280" i="3"/>
  <c r="L280" i="3"/>
  <c r="K280" i="3"/>
  <c r="J280" i="3"/>
  <c r="I280" i="3"/>
  <c r="H280" i="3"/>
  <c r="G280" i="3"/>
  <c r="G294" i="3" s="1"/>
  <c r="G303" i="3" s="1"/>
  <c r="F280" i="3"/>
  <c r="U279" i="3"/>
  <c r="T279" i="3"/>
  <c r="T280" i="3" s="1"/>
  <c r="U278" i="3"/>
  <c r="S277" i="3"/>
  <c r="R277" i="3"/>
  <c r="Q277" i="3"/>
  <c r="P277" i="3"/>
  <c r="O277" i="3"/>
  <c r="N277" i="3"/>
  <c r="M277" i="3"/>
  <c r="L277" i="3"/>
  <c r="K277" i="3"/>
  <c r="J277" i="3"/>
  <c r="I277" i="3"/>
  <c r="H277" i="3"/>
  <c r="G277" i="3"/>
  <c r="F277" i="3"/>
  <c r="U276" i="3"/>
  <c r="T276" i="3"/>
  <c r="T277" i="3" s="1"/>
  <c r="U275" i="3"/>
  <c r="S274" i="3"/>
  <c r="R274" i="3"/>
  <c r="Q274" i="3"/>
  <c r="P274" i="3"/>
  <c r="O274" i="3"/>
  <c r="N274" i="3"/>
  <c r="N294" i="3" s="1"/>
  <c r="N303" i="3" s="1"/>
  <c r="M274" i="3"/>
  <c r="L274" i="3"/>
  <c r="K274" i="3"/>
  <c r="J274" i="3"/>
  <c r="I274" i="3"/>
  <c r="H274" i="3"/>
  <c r="G274" i="3"/>
  <c r="F274" i="3"/>
  <c r="F294" i="3" s="1"/>
  <c r="F303" i="3" s="1"/>
  <c r="U273" i="3"/>
  <c r="T273" i="3"/>
  <c r="U272" i="3"/>
  <c r="T272" i="3"/>
  <c r="U271" i="3"/>
  <c r="T271" i="3"/>
  <c r="U270" i="3"/>
  <c r="T270" i="3"/>
  <c r="U269" i="3"/>
  <c r="T269" i="3"/>
  <c r="U268" i="3"/>
  <c r="U267" i="3"/>
  <c r="U266" i="3"/>
  <c r="S264" i="3"/>
  <c r="R264" i="3"/>
  <c r="Q264" i="3"/>
  <c r="U264" i="3" s="1"/>
  <c r="P264" i="3"/>
  <c r="O264" i="3"/>
  <c r="N264" i="3"/>
  <c r="M264" i="3"/>
  <c r="L264" i="3"/>
  <c r="K264" i="3"/>
  <c r="J264" i="3"/>
  <c r="I264" i="3"/>
  <c r="H264" i="3"/>
  <c r="G264" i="3"/>
  <c r="F264" i="3"/>
  <c r="U263" i="3"/>
  <c r="T263" i="3"/>
  <c r="T264" i="3" s="1"/>
  <c r="U262" i="3"/>
  <c r="S261" i="3"/>
  <c r="R261" i="3"/>
  <c r="Q261" i="3"/>
  <c r="P261" i="3"/>
  <c r="O261" i="3"/>
  <c r="N261" i="3"/>
  <c r="M261" i="3"/>
  <c r="L261" i="3"/>
  <c r="K261" i="3"/>
  <c r="J261" i="3"/>
  <c r="I261" i="3"/>
  <c r="H261" i="3"/>
  <c r="G261" i="3"/>
  <c r="F261" i="3"/>
  <c r="U260" i="3"/>
  <c r="T260" i="3"/>
  <c r="T261" i="3" s="1"/>
  <c r="U259" i="3"/>
  <c r="N258" i="3"/>
  <c r="N265" i="3" s="1"/>
  <c r="S257" i="3"/>
  <c r="R257" i="3"/>
  <c r="Q257" i="3"/>
  <c r="P257" i="3"/>
  <c r="O257" i="3"/>
  <c r="N257" i="3"/>
  <c r="M257" i="3"/>
  <c r="L257" i="3"/>
  <c r="K257" i="3"/>
  <c r="J257" i="3"/>
  <c r="I257" i="3"/>
  <c r="H257" i="3"/>
  <c r="G257" i="3"/>
  <c r="F257" i="3"/>
  <c r="U256" i="3"/>
  <c r="T256" i="3"/>
  <c r="U255" i="3"/>
  <c r="T255" i="3"/>
  <c r="U254" i="3"/>
  <c r="T254" i="3"/>
  <c r="U253" i="3"/>
  <c r="T253" i="3"/>
  <c r="U252" i="3"/>
  <c r="T252" i="3"/>
  <c r="U251" i="3"/>
  <c r="T251" i="3"/>
  <c r="U250" i="3"/>
  <c r="S249" i="3"/>
  <c r="R249" i="3"/>
  <c r="Q249" i="3"/>
  <c r="U249" i="3" s="1"/>
  <c r="P249" i="3"/>
  <c r="O249" i="3"/>
  <c r="N249" i="3"/>
  <c r="M249" i="3"/>
  <c r="L249" i="3"/>
  <c r="K249" i="3"/>
  <c r="J249" i="3"/>
  <c r="I249" i="3"/>
  <c r="H249" i="3"/>
  <c r="G249" i="3"/>
  <c r="F249" i="3"/>
  <c r="U248" i="3"/>
  <c r="T248" i="3"/>
  <c r="U247" i="3"/>
  <c r="T247" i="3"/>
  <c r="U246" i="3"/>
  <c r="T246" i="3"/>
  <c r="U245" i="3"/>
  <c r="T245" i="3"/>
  <c r="U244" i="3"/>
  <c r="T244" i="3"/>
  <c r="U243" i="3"/>
  <c r="S242" i="3"/>
  <c r="S258" i="3" s="1"/>
  <c r="S265" i="3" s="1"/>
  <c r="R242" i="3"/>
  <c r="R258" i="3" s="1"/>
  <c r="R265" i="3" s="1"/>
  <c r="Q242" i="3"/>
  <c r="Q258" i="3" s="1"/>
  <c r="P242" i="3"/>
  <c r="O242" i="3"/>
  <c r="O258" i="3" s="1"/>
  <c r="O265" i="3" s="1"/>
  <c r="N242" i="3"/>
  <c r="M242" i="3"/>
  <c r="L242" i="3"/>
  <c r="K242" i="3"/>
  <c r="K258" i="3" s="1"/>
  <c r="K265" i="3" s="1"/>
  <c r="J242" i="3"/>
  <c r="J258" i="3" s="1"/>
  <c r="J265" i="3" s="1"/>
  <c r="I242" i="3"/>
  <c r="I258" i="3" s="1"/>
  <c r="I265" i="3" s="1"/>
  <c r="H242" i="3"/>
  <c r="G242" i="3"/>
  <c r="G258" i="3" s="1"/>
  <c r="G265" i="3" s="1"/>
  <c r="F242" i="3"/>
  <c r="U241" i="3"/>
  <c r="T241" i="3"/>
  <c r="U240" i="3"/>
  <c r="T240" i="3"/>
  <c r="U239" i="3"/>
  <c r="T239" i="3"/>
  <c r="U238" i="3"/>
  <c r="T238" i="3"/>
  <c r="U237" i="3"/>
  <c r="T237" i="3"/>
  <c r="U236" i="3"/>
  <c r="T236" i="3"/>
  <c r="U235" i="3"/>
  <c r="U234" i="3"/>
  <c r="U233" i="3"/>
  <c r="G231" i="3"/>
  <c r="G232" i="3" s="1"/>
  <c r="S230" i="3"/>
  <c r="S231" i="3" s="1"/>
  <c r="S232" i="3" s="1"/>
  <c r="R230" i="3"/>
  <c r="U230" i="3" s="1"/>
  <c r="Q230" i="3"/>
  <c r="Q231" i="3" s="1"/>
  <c r="Q232" i="3" s="1"/>
  <c r="P230" i="3"/>
  <c r="P231" i="3" s="1"/>
  <c r="P232" i="3" s="1"/>
  <c r="O230" i="3"/>
  <c r="O231" i="3" s="1"/>
  <c r="O232" i="3" s="1"/>
  <c r="N230" i="3"/>
  <c r="N231" i="3" s="1"/>
  <c r="N232" i="3" s="1"/>
  <c r="M230" i="3"/>
  <c r="M231" i="3" s="1"/>
  <c r="M232" i="3" s="1"/>
  <c r="L230" i="3"/>
  <c r="L231" i="3" s="1"/>
  <c r="L232" i="3" s="1"/>
  <c r="K230" i="3"/>
  <c r="K231" i="3" s="1"/>
  <c r="K232" i="3" s="1"/>
  <c r="J230" i="3"/>
  <c r="J231" i="3" s="1"/>
  <c r="J232" i="3" s="1"/>
  <c r="I230" i="3"/>
  <c r="I231" i="3" s="1"/>
  <c r="I232" i="3" s="1"/>
  <c r="H230" i="3"/>
  <c r="H231" i="3" s="1"/>
  <c r="H232" i="3" s="1"/>
  <c r="G230" i="3"/>
  <c r="F230" i="3"/>
  <c r="F231" i="3" s="1"/>
  <c r="F232" i="3" s="1"/>
  <c r="U229" i="3"/>
  <c r="T229" i="3"/>
  <c r="T230" i="3" s="1"/>
  <c r="T231" i="3" s="1"/>
  <c r="T232" i="3" s="1"/>
  <c r="U228" i="3"/>
  <c r="U227" i="3"/>
  <c r="U226" i="3"/>
  <c r="S225" i="3"/>
  <c r="R225" i="3"/>
  <c r="U225" i="3" s="1"/>
  <c r="Q225" i="3"/>
  <c r="P225" i="3"/>
  <c r="O225" i="3"/>
  <c r="N225" i="3"/>
  <c r="M225" i="3"/>
  <c r="L225" i="3"/>
  <c r="K225" i="3"/>
  <c r="J225" i="3"/>
  <c r="I225" i="3"/>
  <c r="H225" i="3"/>
  <c r="G225" i="3"/>
  <c r="F225" i="3"/>
  <c r="U224" i="3"/>
  <c r="T224" i="3"/>
  <c r="T225" i="3" s="1"/>
  <c r="U223" i="3"/>
  <c r="S221" i="3"/>
  <c r="R221" i="3"/>
  <c r="Q221" i="3"/>
  <c r="P221" i="3"/>
  <c r="O221" i="3"/>
  <c r="N221" i="3"/>
  <c r="M221" i="3"/>
  <c r="L221" i="3"/>
  <c r="K221" i="3"/>
  <c r="J221" i="3"/>
  <c r="I221" i="3"/>
  <c r="H221" i="3"/>
  <c r="G221" i="3"/>
  <c r="F221" i="3"/>
  <c r="U220" i="3"/>
  <c r="T220" i="3"/>
  <c r="U219" i="3"/>
  <c r="T219" i="3"/>
  <c r="U218" i="3"/>
  <c r="T218" i="3"/>
  <c r="U217" i="3"/>
  <c r="T217" i="3"/>
  <c r="U216" i="3"/>
  <c r="S215" i="3"/>
  <c r="R215" i="3"/>
  <c r="Q215" i="3"/>
  <c r="P215" i="3"/>
  <c r="O215" i="3"/>
  <c r="N215" i="3"/>
  <c r="M215" i="3"/>
  <c r="L215" i="3"/>
  <c r="K215" i="3"/>
  <c r="J215" i="3"/>
  <c r="I215" i="3"/>
  <c r="H215" i="3"/>
  <c r="G215" i="3"/>
  <c r="F215" i="3"/>
  <c r="U214" i="3"/>
  <c r="T214" i="3"/>
  <c r="U213" i="3"/>
  <c r="T213" i="3"/>
  <c r="U212" i="3"/>
  <c r="S210" i="3"/>
  <c r="R210" i="3"/>
  <c r="Q210" i="3"/>
  <c r="P210" i="3"/>
  <c r="O210" i="3"/>
  <c r="N210" i="3"/>
  <c r="M210" i="3"/>
  <c r="L210" i="3"/>
  <c r="K210" i="3"/>
  <c r="J210" i="3"/>
  <c r="I210" i="3"/>
  <c r="H210" i="3"/>
  <c r="G210" i="3"/>
  <c r="F210" i="3"/>
  <c r="U209" i="3"/>
  <c r="T209" i="3"/>
  <c r="U208" i="3"/>
  <c r="T208" i="3"/>
  <c r="U207" i="3"/>
  <c r="T207" i="3"/>
  <c r="U206" i="3"/>
  <c r="T206" i="3"/>
  <c r="U205" i="3"/>
  <c r="T205" i="3"/>
  <c r="U204" i="3"/>
  <c r="S203" i="3"/>
  <c r="R203" i="3"/>
  <c r="Q203" i="3"/>
  <c r="U203" i="3" s="1"/>
  <c r="P203" i="3"/>
  <c r="O203" i="3"/>
  <c r="N203" i="3"/>
  <c r="M203" i="3"/>
  <c r="L203" i="3"/>
  <c r="K203" i="3"/>
  <c r="J203" i="3"/>
  <c r="I203" i="3"/>
  <c r="H203" i="3"/>
  <c r="G203" i="3"/>
  <c r="F203" i="3"/>
  <c r="U202" i="3"/>
  <c r="T202" i="3"/>
  <c r="U201" i="3"/>
  <c r="T201" i="3"/>
  <c r="U200" i="3"/>
  <c r="T200" i="3"/>
  <c r="U199" i="3"/>
  <c r="T199" i="3"/>
  <c r="U198" i="3"/>
  <c r="T198" i="3"/>
  <c r="U197" i="3"/>
  <c r="S196" i="3"/>
  <c r="R196" i="3"/>
  <c r="Q196" i="3"/>
  <c r="P196" i="3"/>
  <c r="O196" i="3"/>
  <c r="N196" i="3"/>
  <c r="M196" i="3"/>
  <c r="L196" i="3"/>
  <c r="K196" i="3"/>
  <c r="J196" i="3"/>
  <c r="I196" i="3"/>
  <c r="H196" i="3"/>
  <c r="G196" i="3"/>
  <c r="F196" i="3"/>
  <c r="U195" i="3"/>
  <c r="T195" i="3"/>
  <c r="T196" i="3" s="1"/>
  <c r="U194" i="3"/>
  <c r="S193" i="3"/>
  <c r="R193" i="3"/>
  <c r="Q193" i="3"/>
  <c r="P193" i="3"/>
  <c r="O193" i="3"/>
  <c r="N193" i="3"/>
  <c r="M193" i="3"/>
  <c r="L193" i="3"/>
  <c r="K193" i="3"/>
  <c r="J193" i="3"/>
  <c r="I193" i="3"/>
  <c r="H193" i="3"/>
  <c r="G193" i="3"/>
  <c r="F193" i="3"/>
  <c r="U192" i="3"/>
  <c r="T192" i="3"/>
  <c r="T193" i="3" s="1"/>
  <c r="U191" i="3"/>
  <c r="S190" i="3"/>
  <c r="R190" i="3"/>
  <c r="Q190" i="3"/>
  <c r="P190" i="3"/>
  <c r="O190" i="3"/>
  <c r="N190" i="3"/>
  <c r="M190" i="3"/>
  <c r="L190" i="3"/>
  <c r="K190" i="3"/>
  <c r="J190" i="3"/>
  <c r="I190" i="3"/>
  <c r="H190" i="3"/>
  <c r="G190" i="3"/>
  <c r="F190" i="3"/>
  <c r="U189" i="3"/>
  <c r="T189" i="3"/>
  <c r="T190" i="3" s="1"/>
  <c r="U188" i="3"/>
  <c r="S187" i="3"/>
  <c r="R187" i="3"/>
  <c r="Q187" i="3"/>
  <c r="U187" i="3" s="1"/>
  <c r="P187" i="3"/>
  <c r="O187" i="3"/>
  <c r="N187" i="3"/>
  <c r="M187" i="3"/>
  <c r="L187" i="3"/>
  <c r="K187" i="3"/>
  <c r="J187" i="3"/>
  <c r="I187" i="3"/>
  <c r="H187" i="3"/>
  <c r="G187" i="3"/>
  <c r="F187" i="3"/>
  <c r="U186" i="3"/>
  <c r="T186" i="3"/>
  <c r="U185" i="3"/>
  <c r="T185" i="3"/>
  <c r="U184" i="3"/>
  <c r="T184" i="3"/>
  <c r="U183" i="3"/>
  <c r="T183" i="3"/>
  <c r="U182" i="3"/>
  <c r="T182" i="3"/>
  <c r="U181" i="3"/>
  <c r="S180" i="3"/>
  <c r="R180" i="3"/>
  <c r="Q180" i="3"/>
  <c r="P180" i="3"/>
  <c r="O180" i="3"/>
  <c r="N180" i="3"/>
  <c r="M180" i="3"/>
  <c r="L180" i="3"/>
  <c r="K180" i="3"/>
  <c r="J180" i="3"/>
  <c r="I180" i="3"/>
  <c r="H180" i="3"/>
  <c r="G180" i="3"/>
  <c r="F180" i="3"/>
  <c r="U179" i="3"/>
  <c r="T179" i="3"/>
  <c r="U178" i="3"/>
  <c r="T178" i="3"/>
  <c r="U177" i="3"/>
  <c r="T177" i="3"/>
  <c r="U176" i="3"/>
  <c r="T176" i="3"/>
  <c r="U175" i="3"/>
  <c r="T175" i="3"/>
  <c r="U174" i="3"/>
  <c r="S173" i="3"/>
  <c r="R173" i="3"/>
  <c r="Q173" i="3"/>
  <c r="P173" i="3"/>
  <c r="P211" i="3" s="1"/>
  <c r="P222" i="3" s="1"/>
  <c r="O173" i="3"/>
  <c r="N173" i="3"/>
  <c r="M173" i="3"/>
  <c r="L173" i="3"/>
  <c r="K173" i="3"/>
  <c r="J173" i="3"/>
  <c r="I173" i="3"/>
  <c r="H173" i="3"/>
  <c r="H211" i="3" s="1"/>
  <c r="H222" i="3" s="1"/>
  <c r="G173" i="3"/>
  <c r="F173" i="3"/>
  <c r="U172" i="3"/>
  <c r="T172" i="3"/>
  <c r="U171" i="3"/>
  <c r="T171" i="3"/>
  <c r="U170" i="3"/>
  <c r="T170" i="3"/>
  <c r="U169" i="3"/>
  <c r="T169" i="3"/>
  <c r="U168" i="3"/>
  <c r="T168" i="3"/>
  <c r="U167" i="3"/>
  <c r="T167" i="3"/>
  <c r="U166" i="3"/>
  <c r="U165" i="3"/>
  <c r="U164" i="3"/>
  <c r="S162" i="3"/>
  <c r="R162" i="3"/>
  <c r="Q162" i="3"/>
  <c r="U162" i="3" s="1"/>
  <c r="P162" i="3"/>
  <c r="O162" i="3"/>
  <c r="N162" i="3"/>
  <c r="M162" i="3"/>
  <c r="L162" i="3"/>
  <c r="K162" i="3"/>
  <c r="J162" i="3"/>
  <c r="I162" i="3"/>
  <c r="H162" i="3"/>
  <c r="G162" i="3"/>
  <c r="F162" i="3"/>
  <c r="U161" i="3"/>
  <c r="T161" i="3"/>
  <c r="T162" i="3" s="1"/>
  <c r="U160" i="3"/>
  <c r="H159" i="3"/>
  <c r="H163" i="3" s="1"/>
  <c r="S158" i="3"/>
  <c r="R158" i="3"/>
  <c r="Q158" i="3"/>
  <c r="P158" i="3"/>
  <c r="O158" i="3"/>
  <c r="N158" i="3"/>
  <c r="M158" i="3"/>
  <c r="L158" i="3"/>
  <c r="K158" i="3"/>
  <c r="J158" i="3"/>
  <c r="I158" i="3"/>
  <c r="H158" i="3"/>
  <c r="G158" i="3"/>
  <c r="F158" i="3"/>
  <c r="U157" i="3"/>
  <c r="T157" i="3"/>
  <c r="U156" i="3"/>
  <c r="T156" i="3"/>
  <c r="U155" i="3"/>
  <c r="T155" i="3"/>
  <c r="U154" i="3"/>
  <c r="T154" i="3"/>
  <c r="U153" i="3"/>
  <c r="T153" i="3"/>
  <c r="U152" i="3"/>
  <c r="U151" i="3"/>
  <c r="S151" i="3"/>
  <c r="R151" i="3"/>
  <c r="Q151" i="3"/>
  <c r="P151" i="3"/>
  <c r="P159" i="3" s="1"/>
  <c r="P163" i="3" s="1"/>
  <c r="O151" i="3"/>
  <c r="O159" i="3" s="1"/>
  <c r="O163" i="3" s="1"/>
  <c r="N151" i="3"/>
  <c r="N159" i="3" s="1"/>
  <c r="M151" i="3"/>
  <c r="M159" i="3" s="1"/>
  <c r="M163" i="3" s="1"/>
  <c r="L151" i="3"/>
  <c r="L159" i="3" s="1"/>
  <c r="L163" i="3" s="1"/>
  <c r="K151" i="3"/>
  <c r="J151" i="3"/>
  <c r="I151" i="3"/>
  <c r="H151" i="3"/>
  <c r="G151" i="3"/>
  <c r="F151" i="3"/>
  <c r="F159" i="3" s="1"/>
  <c r="U150" i="3"/>
  <c r="T150" i="3"/>
  <c r="U149" i="3"/>
  <c r="T149" i="3"/>
  <c r="U148" i="3"/>
  <c r="T148" i="3"/>
  <c r="U147" i="3"/>
  <c r="T147" i="3"/>
  <c r="U146" i="3"/>
  <c r="T146" i="3"/>
  <c r="T151" i="3" s="1"/>
  <c r="U145" i="3"/>
  <c r="U144" i="3"/>
  <c r="U143" i="3"/>
  <c r="S142" i="3"/>
  <c r="R142" i="3"/>
  <c r="Q142" i="3"/>
  <c r="U142" i="3" s="1"/>
  <c r="P142" i="3"/>
  <c r="O142" i="3"/>
  <c r="N142" i="3"/>
  <c r="M142" i="3"/>
  <c r="L142" i="3"/>
  <c r="K142" i="3"/>
  <c r="J142" i="3"/>
  <c r="I142" i="3"/>
  <c r="H142" i="3"/>
  <c r="G142" i="3"/>
  <c r="F142" i="3"/>
  <c r="U141" i="3"/>
  <c r="T141" i="3"/>
  <c r="T142" i="3" s="1"/>
  <c r="U140" i="3"/>
  <c r="S139" i="3"/>
  <c r="R139" i="3"/>
  <c r="Q139" i="3"/>
  <c r="U139" i="3" s="1"/>
  <c r="P139" i="3"/>
  <c r="O139" i="3"/>
  <c r="N139" i="3"/>
  <c r="M139" i="3"/>
  <c r="L139" i="3"/>
  <c r="K139" i="3"/>
  <c r="J139" i="3"/>
  <c r="I139" i="3"/>
  <c r="H139" i="3"/>
  <c r="G139" i="3"/>
  <c r="F139" i="3"/>
  <c r="U138" i="3"/>
  <c r="T138" i="3"/>
  <c r="U137" i="3"/>
  <c r="T137" i="3"/>
  <c r="U136" i="3"/>
  <c r="T136" i="3"/>
  <c r="U135" i="3"/>
  <c r="T135" i="3"/>
  <c r="U134" i="3"/>
  <c r="T134" i="3"/>
  <c r="U133" i="3"/>
  <c r="S131" i="3"/>
  <c r="R131" i="3"/>
  <c r="U131" i="3" s="1"/>
  <c r="Q131" i="3"/>
  <c r="P131" i="3"/>
  <c r="O131" i="3"/>
  <c r="N131" i="3"/>
  <c r="M131" i="3"/>
  <c r="L131" i="3"/>
  <c r="K131" i="3"/>
  <c r="J131" i="3"/>
  <c r="I131" i="3"/>
  <c r="H131" i="3"/>
  <c r="G131" i="3"/>
  <c r="F131" i="3"/>
  <c r="U130" i="3"/>
  <c r="T130" i="3"/>
  <c r="T131" i="3" s="1"/>
  <c r="U129" i="3"/>
  <c r="U128" i="3"/>
  <c r="S128" i="3"/>
  <c r="R128" i="3"/>
  <c r="Q128" i="3"/>
  <c r="P128" i="3"/>
  <c r="O128" i="3"/>
  <c r="N128" i="3"/>
  <c r="M128" i="3"/>
  <c r="L128" i="3"/>
  <c r="K128" i="3"/>
  <c r="J128" i="3"/>
  <c r="I128" i="3"/>
  <c r="H128" i="3"/>
  <c r="G128" i="3"/>
  <c r="F128" i="3"/>
  <c r="U127" i="3"/>
  <c r="T127" i="3"/>
  <c r="U126" i="3"/>
  <c r="T126" i="3"/>
  <c r="U125" i="3"/>
  <c r="T125" i="3"/>
  <c r="U124" i="3"/>
  <c r="T124" i="3"/>
  <c r="U123" i="3"/>
  <c r="T123" i="3"/>
  <c r="U122" i="3"/>
  <c r="T122" i="3"/>
  <c r="U121" i="3"/>
  <c r="P120" i="3"/>
  <c r="M120" i="3"/>
  <c r="H120" i="3"/>
  <c r="G120" i="3"/>
  <c r="U119" i="3"/>
  <c r="T119" i="3"/>
  <c r="U118" i="3"/>
  <c r="T118" i="3"/>
  <c r="S117" i="3"/>
  <c r="S120" i="3" s="1"/>
  <c r="R117" i="3"/>
  <c r="R120" i="3" s="1"/>
  <c r="Q117" i="3"/>
  <c r="P117" i="3"/>
  <c r="O117" i="3"/>
  <c r="O120" i="3" s="1"/>
  <c r="N117" i="3"/>
  <c r="N120" i="3" s="1"/>
  <c r="M117" i="3"/>
  <c r="L117" i="3"/>
  <c r="L120" i="3" s="1"/>
  <c r="K117" i="3"/>
  <c r="K120" i="3" s="1"/>
  <c r="J117" i="3"/>
  <c r="J120" i="3" s="1"/>
  <c r="I117" i="3"/>
  <c r="I120" i="3" s="1"/>
  <c r="H117" i="3"/>
  <c r="G117" i="3"/>
  <c r="F117" i="3"/>
  <c r="F120" i="3" s="1"/>
  <c r="U116" i="3"/>
  <c r="T116" i="3"/>
  <c r="T117" i="3" s="1"/>
  <c r="U115" i="3"/>
  <c r="U114" i="3"/>
  <c r="S113" i="3"/>
  <c r="U113" i="3" s="1"/>
  <c r="R113" i="3"/>
  <c r="Q113" i="3"/>
  <c r="P113" i="3"/>
  <c r="O113" i="3"/>
  <c r="N113" i="3"/>
  <c r="M113" i="3"/>
  <c r="L113" i="3"/>
  <c r="K113" i="3"/>
  <c r="J113" i="3"/>
  <c r="I113" i="3"/>
  <c r="H113" i="3"/>
  <c r="G113" i="3"/>
  <c r="F113" i="3"/>
  <c r="U112" i="3"/>
  <c r="T112" i="3"/>
  <c r="T113" i="3" s="1"/>
  <c r="U111" i="3"/>
  <c r="S110" i="3"/>
  <c r="R110" i="3"/>
  <c r="Q110" i="3"/>
  <c r="U110" i="3" s="1"/>
  <c r="P110" i="3"/>
  <c r="O110" i="3"/>
  <c r="N110" i="3"/>
  <c r="M110" i="3"/>
  <c r="L110" i="3"/>
  <c r="K110" i="3"/>
  <c r="J110" i="3"/>
  <c r="I110" i="3"/>
  <c r="H110" i="3"/>
  <c r="G110" i="3"/>
  <c r="F110" i="3"/>
  <c r="U109" i="3"/>
  <c r="T109" i="3"/>
  <c r="T110" i="3" s="1"/>
  <c r="U108" i="3"/>
  <c r="S106" i="3"/>
  <c r="R106" i="3"/>
  <c r="Q106" i="3"/>
  <c r="U106" i="3" s="1"/>
  <c r="O106" i="3"/>
  <c r="N106" i="3"/>
  <c r="M106" i="3"/>
  <c r="L106" i="3"/>
  <c r="K106" i="3"/>
  <c r="J106" i="3"/>
  <c r="I106" i="3"/>
  <c r="H106" i="3"/>
  <c r="G106" i="3"/>
  <c r="F106" i="3"/>
  <c r="F107" i="3" s="1"/>
  <c r="U105" i="3"/>
  <c r="T105" i="3"/>
  <c r="U104" i="3"/>
  <c r="T104" i="3"/>
  <c r="U103" i="3"/>
  <c r="T103" i="3"/>
  <c r="U102" i="3"/>
  <c r="T102" i="3"/>
  <c r="U101" i="3"/>
  <c r="T101" i="3"/>
  <c r="U100" i="3"/>
  <c r="P100" i="3"/>
  <c r="T100" i="3" s="1"/>
  <c r="U99" i="3"/>
  <c r="S98" i="3"/>
  <c r="R98" i="3"/>
  <c r="Q98" i="3"/>
  <c r="U98" i="3" s="1"/>
  <c r="P98" i="3"/>
  <c r="O98" i="3"/>
  <c r="N98" i="3"/>
  <c r="M98" i="3"/>
  <c r="L98" i="3"/>
  <c r="K98" i="3"/>
  <c r="J98" i="3"/>
  <c r="I98" i="3"/>
  <c r="H98" i="3"/>
  <c r="G98" i="3"/>
  <c r="F98" i="3"/>
  <c r="U97" i="3"/>
  <c r="T97" i="3"/>
  <c r="U96" i="3"/>
  <c r="T96" i="3"/>
  <c r="U95" i="3"/>
  <c r="T95" i="3"/>
  <c r="U94" i="3"/>
  <c r="T94" i="3"/>
  <c r="U93" i="3"/>
  <c r="T93" i="3"/>
  <c r="U92" i="3"/>
  <c r="S91" i="3"/>
  <c r="U91" i="3" s="1"/>
  <c r="R91" i="3"/>
  <c r="Q91" i="3"/>
  <c r="P91" i="3"/>
  <c r="O91" i="3"/>
  <c r="N91" i="3"/>
  <c r="M91" i="3"/>
  <c r="L91" i="3"/>
  <c r="K91" i="3"/>
  <c r="J91" i="3"/>
  <c r="I91" i="3"/>
  <c r="H91" i="3"/>
  <c r="G91" i="3"/>
  <c r="F91" i="3"/>
  <c r="U90" i="3"/>
  <c r="T90" i="3"/>
  <c r="U89" i="3"/>
  <c r="T89" i="3"/>
  <c r="U88" i="3"/>
  <c r="T88" i="3"/>
  <c r="U87" i="3"/>
  <c r="T87" i="3"/>
  <c r="U86" i="3"/>
  <c r="T86" i="3"/>
  <c r="T91" i="3" s="1"/>
  <c r="U85" i="3"/>
  <c r="S84" i="3"/>
  <c r="R84" i="3"/>
  <c r="Q84" i="3"/>
  <c r="U84" i="3" s="1"/>
  <c r="P84" i="3"/>
  <c r="O84" i="3"/>
  <c r="N84" i="3"/>
  <c r="N107" i="3" s="1"/>
  <c r="N132" i="3" s="1"/>
  <c r="M84" i="3"/>
  <c r="M107" i="3" s="1"/>
  <c r="M132" i="3" s="1"/>
  <c r="L84" i="3"/>
  <c r="L107" i="3" s="1"/>
  <c r="L132" i="3" s="1"/>
  <c r="K84" i="3"/>
  <c r="J84" i="3"/>
  <c r="I84" i="3"/>
  <c r="H84" i="3"/>
  <c r="G84" i="3"/>
  <c r="F84" i="3"/>
  <c r="U83" i="3"/>
  <c r="T83" i="3"/>
  <c r="T84" i="3" s="1"/>
  <c r="U76" i="3"/>
  <c r="T76" i="3"/>
  <c r="S75" i="3"/>
  <c r="R75" i="3"/>
  <c r="Q75" i="3"/>
  <c r="P75" i="3"/>
  <c r="O75" i="3"/>
  <c r="N75" i="3"/>
  <c r="M75" i="3"/>
  <c r="L75" i="3"/>
  <c r="K75" i="3"/>
  <c r="J75" i="3"/>
  <c r="I75" i="3"/>
  <c r="H75" i="3"/>
  <c r="G75" i="3"/>
  <c r="F75" i="3"/>
  <c r="U74" i="3"/>
  <c r="T74" i="3"/>
  <c r="U73" i="3"/>
  <c r="T73" i="3"/>
  <c r="U72" i="3"/>
  <c r="T72" i="3"/>
  <c r="U71" i="3"/>
  <c r="T71" i="3"/>
  <c r="U70" i="3"/>
  <c r="T70" i="3"/>
  <c r="U69" i="3"/>
  <c r="S68" i="3"/>
  <c r="R68" i="3"/>
  <c r="Q68" i="3"/>
  <c r="U68" i="3" s="1"/>
  <c r="P68" i="3"/>
  <c r="O68" i="3"/>
  <c r="N68" i="3"/>
  <c r="M68" i="3"/>
  <c r="L68" i="3"/>
  <c r="K68" i="3"/>
  <c r="J68" i="3"/>
  <c r="I68" i="3"/>
  <c r="H68" i="3"/>
  <c r="G68" i="3"/>
  <c r="F68" i="3"/>
  <c r="U67" i="3"/>
  <c r="T67" i="3"/>
  <c r="U66" i="3"/>
  <c r="T66" i="3"/>
  <c r="U65" i="3"/>
  <c r="S64" i="3"/>
  <c r="R64" i="3"/>
  <c r="Q64" i="3"/>
  <c r="P64" i="3"/>
  <c r="O64" i="3"/>
  <c r="N64" i="3"/>
  <c r="M64" i="3"/>
  <c r="L64" i="3"/>
  <c r="K64" i="3"/>
  <c r="J64" i="3"/>
  <c r="I64" i="3"/>
  <c r="H64" i="3"/>
  <c r="G64" i="3"/>
  <c r="F64" i="3"/>
  <c r="U63" i="3"/>
  <c r="T63" i="3"/>
  <c r="U62" i="3"/>
  <c r="T62" i="3"/>
  <c r="U61" i="3"/>
  <c r="T61" i="3"/>
  <c r="U60" i="3"/>
  <c r="T60" i="3"/>
  <c r="U59" i="3"/>
  <c r="U58" i="3"/>
  <c r="T58" i="3"/>
  <c r="U57" i="3"/>
  <c r="T57" i="3"/>
  <c r="U55" i="3"/>
  <c r="T55" i="3"/>
  <c r="U54" i="3"/>
  <c r="T54" i="3"/>
  <c r="U53" i="3"/>
  <c r="T53" i="3"/>
  <c r="U52" i="3"/>
  <c r="P52" i="3"/>
  <c r="T52" i="3" s="1"/>
  <c r="U51" i="3"/>
  <c r="T51" i="3"/>
  <c r="S50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U49" i="3"/>
  <c r="T50" i="3"/>
  <c r="U48" i="3"/>
  <c r="S47" i="3"/>
  <c r="U47" i="3" s="1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U46" i="3"/>
  <c r="T46" i="3"/>
  <c r="T47" i="3" s="1"/>
  <c r="U45" i="3"/>
  <c r="S44" i="3"/>
  <c r="R44" i="3"/>
  <c r="U44" i="3" s="1"/>
  <c r="Q44" i="3"/>
  <c r="P44" i="3"/>
  <c r="O44" i="3"/>
  <c r="N44" i="3"/>
  <c r="M44" i="3"/>
  <c r="L44" i="3"/>
  <c r="L56" i="3" s="1"/>
  <c r="K44" i="3"/>
  <c r="J44" i="3"/>
  <c r="I44" i="3"/>
  <c r="H44" i="3"/>
  <c r="G44" i="3"/>
  <c r="F44" i="3"/>
  <c r="U43" i="3"/>
  <c r="T43" i="3"/>
  <c r="T44" i="3" s="1"/>
  <c r="U42" i="3"/>
  <c r="S41" i="3"/>
  <c r="R41" i="3"/>
  <c r="Q41" i="3"/>
  <c r="P41" i="3"/>
  <c r="O41" i="3"/>
  <c r="N41" i="3"/>
  <c r="N56" i="3" s="1"/>
  <c r="M41" i="3"/>
  <c r="L41" i="3"/>
  <c r="K41" i="3"/>
  <c r="J41" i="3"/>
  <c r="I41" i="3"/>
  <c r="I56" i="3" s="1"/>
  <c r="H41" i="3"/>
  <c r="G41" i="3"/>
  <c r="G56" i="3" s="1"/>
  <c r="F41" i="3"/>
  <c r="F56" i="3" s="1"/>
  <c r="U40" i="3"/>
  <c r="T40" i="3"/>
  <c r="T41" i="3" s="1"/>
  <c r="U36" i="3"/>
  <c r="T36" i="3"/>
  <c r="U35" i="3"/>
  <c r="T35" i="3"/>
  <c r="U34" i="3"/>
  <c r="T34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U32" i="3"/>
  <c r="T32" i="3"/>
  <c r="U31" i="3"/>
  <c r="T31" i="3"/>
  <c r="U30" i="3"/>
  <c r="U29" i="3"/>
  <c r="T29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U27" i="3"/>
  <c r="T27" i="3"/>
  <c r="T28" i="3" s="1"/>
  <c r="U26" i="3"/>
  <c r="T26" i="3"/>
  <c r="U25" i="3"/>
  <c r="U24" i="3"/>
  <c r="T24" i="3"/>
  <c r="U23" i="3"/>
  <c r="T23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U21" i="3"/>
  <c r="S21" i="3"/>
  <c r="T21" i="3" s="1"/>
  <c r="T22" i="3" s="1"/>
  <c r="U20" i="3"/>
  <c r="S19" i="3"/>
  <c r="U19" i="3" s="1"/>
  <c r="S18" i="3"/>
  <c r="R18" i="3"/>
  <c r="Q18" i="3"/>
  <c r="P18" i="3"/>
  <c r="O18" i="3"/>
  <c r="N18" i="3"/>
  <c r="M18" i="3"/>
  <c r="M37" i="3" s="1"/>
  <c r="L18" i="3"/>
  <c r="L37" i="3" s="1"/>
  <c r="K18" i="3"/>
  <c r="K37" i="3" s="1"/>
  <c r="J18" i="3"/>
  <c r="J37" i="3" s="1"/>
  <c r="I18" i="3"/>
  <c r="I37" i="3" s="1"/>
  <c r="H18" i="3"/>
  <c r="G18" i="3"/>
  <c r="F18" i="3"/>
  <c r="U17" i="3"/>
  <c r="T17" i="3"/>
  <c r="T18" i="3" s="1"/>
  <c r="U16" i="3"/>
  <c r="U15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U13" i="3"/>
  <c r="U12" i="3"/>
  <c r="T12" i="3"/>
  <c r="U11" i="3"/>
  <c r="U10" i="3"/>
  <c r="T10" i="3"/>
  <c r="S9" i="3"/>
  <c r="R9" i="3"/>
  <c r="Q9" i="3"/>
  <c r="U9" i="3" s="1"/>
  <c r="P9" i="3"/>
  <c r="O9" i="3"/>
  <c r="N9" i="3"/>
  <c r="M9" i="3"/>
  <c r="L9" i="3"/>
  <c r="K9" i="3"/>
  <c r="J9" i="3"/>
  <c r="I9" i="3"/>
  <c r="H9" i="3"/>
  <c r="G9" i="3"/>
  <c r="F9" i="3"/>
  <c r="U8" i="3"/>
  <c r="T8" i="3"/>
  <c r="U7" i="3"/>
  <c r="T7" i="3"/>
  <c r="T9" i="3" s="1"/>
  <c r="U6" i="3"/>
  <c r="U5" i="3"/>
  <c r="T5" i="3"/>
  <c r="F132" i="3" l="1"/>
  <c r="U50" i="3"/>
  <c r="U314" i="3"/>
  <c r="T351" i="3"/>
  <c r="L294" i="3"/>
  <c r="L303" i="3" s="1"/>
  <c r="L343" i="3"/>
  <c r="H371" i="3"/>
  <c r="F37" i="3"/>
  <c r="N37" i="3"/>
  <c r="U33" i="3"/>
  <c r="T68" i="3"/>
  <c r="U75" i="3"/>
  <c r="G107" i="3"/>
  <c r="G132" i="3" s="1"/>
  <c r="O107" i="3"/>
  <c r="O132" i="3" s="1"/>
  <c r="T98" i="3"/>
  <c r="T107" i="3" s="1"/>
  <c r="T120" i="3"/>
  <c r="T139" i="3"/>
  <c r="G159" i="3"/>
  <c r="G163" i="3" s="1"/>
  <c r="K211" i="3"/>
  <c r="K222" i="3" s="1"/>
  <c r="S211" i="3"/>
  <c r="S222" i="3" s="1"/>
  <c r="U180" i="3"/>
  <c r="U210" i="3"/>
  <c r="T242" i="3"/>
  <c r="T258" i="3" s="1"/>
  <c r="T265" i="3" s="1"/>
  <c r="L258" i="3"/>
  <c r="L265" i="3" s="1"/>
  <c r="T293" i="3"/>
  <c r="P334" i="3"/>
  <c r="P343" i="3" s="1"/>
  <c r="U328" i="3"/>
  <c r="U355" i="3"/>
  <c r="K371" i="3"/>
  <c r="U362" i="3"/>
  <c r="U377" i="3"/>
  <c r="R380" i="3"/>
  <c r="R385" i="3" s="1"/>
  <c r="U393" i="3"/>
  <c r="T402" i="3"/>
  <c r="L402" i="3"/>
  <c r="U401" i="3"/>
  <c r="U427" i="3"/>
  <c r="M450" i="3"/>
  <c r="U307" i="3"/>
  <c r="K107" i="3"/>
  <c r="K132" i="3" s="1"/>
  <c r="T158" i="3"/>
  <c r="T159" i="3" s="1"/>
  <c r="T163" i="3" s="1"/>
  <c r="T313" i="3"/>
  <c r="T314" i="3" s="1"/>
  <c r="N385" i="3"/>
  <c r="G37" i="3"/>
  <c r="G77" i="3" s="1"/>
  <c r="O37" i="3"/>
  <c r="T33" i="3"/>
  <c r="O56" i="3"/>
  <c r="T64" i="3"/>
  <c r="H107" i="3"/>
  <c r="H132" i="3" s="1"/>
  <c r="T210" i="3"/>
  <c r="U215" i="3"/>
  <c r="U221" i="3"/>
  <c r="M258" i="3"/>
  <c r="M265" i="3" s="1"/>
  <c r="T249" i="3"/>
  <c r="H294" i="3"/>
  <c r="H303" i="3" s="1"/>
  <c r="P294" i="3"/>
  <c r="P303" i="3" s="1"/>
  <c r="T286" i="3"/>
  <c r="R334" i="3"/>
  <c r="R343" i="3" s="1"/>
  <c r="M402" i="3"/>
  <c r="U421" i="3"/>
  <c r="S107" i="3"/>
  <c r="S132" i="3" s="1"/>
  <c r="F163" i="3"/>
  <c r="U313" i="3"/>
  <c r="T330" i="3"/>
  <c r="J371" i="3"/>
  <c r="K450" i="3"/>
  <c r="U14" i="3"/>
  <c r="H37" i="3"/>
  <c r="P37" i="3"/>
  <c r="J56" i="3"/>
  <c r="J77" i="3" s="1"/>
  <c r="U41" i="3"/>
  <c r="I107" i="3"/>
  <c r="I132" i="3" s="1"/>
  <c r="M211" i="3"/>
  <c r="M222" i="3" s="1"/>
  <c r="F211" i="3"/>
  <c r="F222" i="3" s="1"/>
  <c r="R231" i="3"/>
  <c r="R232" i="3" s="1"/>
  <c r="F258" i="3"/>
  <c r="F265" i="3" s="1"/>
  <c r="Q294" i="3"/>
  <c r="Q303" i="3" s="1"/>
  <c r="R308" i="3"/>
  <c r="U308" i="3" s="1"/>
  <c r="Q385" i="3"/>
  <c r="U385" i="3" s="1"/>
  <c r="F402" i="3"/>
  <c r="N402" i="3"/>
  <c r="G450" i="3"/>
  <c r="J450" i="3"/>
  <c r="N163" i="3"/>
  <c r="U261" i="3"/>
  <c r="S450" i="3"/>
  <c r="U18" i="3"/>
  <c r="U28" i="3"/>
  <c r="K56" i="3"/>
  <c r="K77" i="3" s="1"/>
  <c r="S56" i="3"/>
  <c r="Q56" i="3"/>
  <c r="T75" i="3"/>
  <c r="T106" i="3"/>
  <c r="J159" i="3"/>
  <c r="J163" i="3" s="1"/>
  <c r="R159" i="3"/>
  <c r="R163" i="3" s="1"/>
  <c r="N211" i="3"/>
  <c r="N222" i="3" s="1"/>
  <c r="T187" i="3"/>
  <c r="U193" i="3"/>
  <c r="T298" i="3"/>
  <c r="F371" i="3"/>
  <c r="N371" i="3"/>
  <c r="L371" i="3"/>
  <c r="U397" i="3"/>
  <c r="G402" i="3"/>
  <c r="O402" i="3"/>
  <c r="T443" i="3"/>
  <c r="H450" i="3"/>
  <c r="P450" i="3"/>
  <c r="U431" i="3"/>
  <c r="L77" i="3"/>
  <c r="R37" i="3"/>
  <c r="U64" i="3"/>
  <c r="K159" i="3"/>
  <c r="K163" i="3" s="1"/>
  <c r="S159" i="3"/>
  <c r="S163" i="3" s="1"/>
  <c r="I159" i="3"/>
  <c r="I163" i="3" s="1"/>
  <c r="Q159" i="3"/>
  <c r="U159" i="3" s="1"/>
  <c r="U196" i="3"/>
  <c r="T215" i="3"/>
  <c r="U232" i="3"/>
  <c r="H258" i="3"/>
  <c r="H265" i="3" s="1"/>
  <c r="P258" i="3"/>
  <c r="P265" i="3" s="1"/>
  <c r="K294" i="3"/>
  <c r="K303" i="3" s="1"/>
  <c r="S294" i="3"/>
  <c r="S303" i="3" s="1"/>
  <c r="U303" i="3" s="1"/>
  <c r="J294" i="3"/>
  <c r="J303" i="3" s="1"/>
  <c r="R294" i="3"/>
  <c r="R303" i="3" s="1"/>
  <c r="I294" i="3"/>
  <c r="I303" i="3" s="1"/>
  <c r="U286" i="3"/>
  <c r="U322" i="3"/>
  <c r="P371" i="3"/>
  <c r="M385" i="3"/>
  <c r="P402" i="3"/>
  <c r="T409" i="3"/>
  <c r="T410" i="3" s="1"/>
  <c r="O450" i="3"/>
  <c r="U443" i="3"/>
  <c r="T14" i="3"/>
  <c r="T56" i="3"/>
  <c r="U390" i="3"/>
  <c r="P77" i="3"/>
  <c r="R56" i="3"/>
  <c r="U56" i="3" s="1"/>
  <c r="Q120" i="3"/>
  <c r="U120" i="3" s="1"/>
  <c r="U117" i="3"/>
  <c r="L211" i="3"/>
  <c r="L222" i="3" s="1"/>
  <c r="L453" i="3" s="1"/>
  <c r="L454" i="3" s="1"/>
  <c r="U173" i="3"/>
  <c r="U231" i="3"/>
  <c r="U257" i="3"/>
  <c r="G371" i="3"/>
  <c r="O371" i="3"/>
  <c r="Q364" i="3"/>
  <c r="U364" i="3" s="1"/>
  <c r="T461" i="3"/>
  <c r="T462" i="3" s="1"/>
  <c r="T465" i="3" s="1"/>
  <c r="T19" i="3"/>
  <c r="T37" i="3" s="1"/>
  <c r="Q371" i="3"/>
  <c r="M56" i="3"/>
  <c r="M77" i="3" s="1"/>
  <c r="T180" i="3"/>
  <c r="T274" i="3"/>
  <c r="T294" i="3" s="1"/>
  <c r="T303" i="3" s="1"/>
  <c r="U274" i="3"/>
  <c r="T357" i="3"/>
  <c r="T371" i="3" s="1"/>
  <c r="Q107" i="3"/>
  <c r="Q265" i="3"/>
  <c r="U265" i="3" s="1"/>
  <c r="U258" i="3"/>
  <c r="Q334" i="3"/>
  <c r="U329" i="3"/>
  <c r="P380" i="3"/>
  <c r="P385" i="3" s="1"/>
  <c r="T374" i="3"/>
  <c r="T380" i="3" s="1"/>
  <c r="T385" i="3" s="1"/>
  <c r="L450" i="3"/>
  <c r="F77" i="3"/>
  <c r="N77" i="3"/>
  <c r="S22" i="3"/>
  <c r="U22" i="3" s="1"/>
  <c r="J107" i="3"/>
  <c r="J132" i="3" s="1"/>
  <c r="R107" i="3"/>
  <c r="R132" i="3" s="1"/>
  <c r="P106" i="3"/>
  <c r="P107" i="3" s="1"/>
  <c r="P132" i="3" s="1"/>
  <c r="U158" i="3"/>
  <c r="G211" i="3"/>
  <c r="G222" i="3" s="1"/>
  <c r="G453" i="3" s="1"/>
  <c r="G454" i="3" s="1"/>
  <c r="O211" i="3"/>
  <c r="O222" i="3" s="1"/>
  <c r="T221" i="3"/>
  <c r="U242" i="3"/>
  <c r="T257" i="3"/>
  <c r="M294" i="3"/>
  <c r="M303" i="3" s="1"/>
  <c r="M453" i="3" s="1"/>
  <c r="F450" i="3"/>
  <c r="N450" i="3"/>
  <c r="R437" i="3"/>
  <c r="I211" i="3"/>
  <c r="I222" i="3" s="1"/>
  <c r="Q211" i="3"/>
  <c r="U190" i="3"/>
  <c r="U277" i="3"/>
  <c r="T352" i="3"/>
  <c r="R357" i="3"/>
  <c r="R371" i="3" s="1"/>
  <c r="U369" i="3"/>
  <c r="U380" i="3"/>
  <c r="U447" i="3"/>
  <c r="Q37" i="3"/>
  <c r="Q77" i="3" s="1"/>
  <c r="H56" i="3"/>
  <c r="H77" i="3" s="1"/>
  <c r="P56" i="3"/>
  <c r="T128" i="3"/>
  <c r="T203" i="3"/>
  <c r="U293" i="3"/>
  <c r="J402" i="3"/>
  <c r="R402" i="3"/>
  <c r="I77" i="3"/>
  <c r="T173" i="3"/>
  <c r="J211" i="3"/>
  <c r="J222" i="3" s="1"/>
  <c r="R211" i="3"/>
  <c r="R222" i="3" s="1"/>
  <c r="U318" i="3"/>
  <c r="U331" i="3"/>
  <c r="T331" i="3"/>
  <c r="U389" i="3"/>
  <c r="K402" i="3"/>
  <c r="K453" i="3" s="1"/>
  <c r="S402" i="3"/>
  <c r="U417" i="3"/>
  <c r="I450" i="3"/>
  <c r="Q450" i="3"/>
  <c r="U428" i="3"/>
  <c r="T353" i="3"/>
  <c r="T438" i="3"/>
  <c r="T450" i="3" s="1"/>
  <c r="T328" i="3"/>
  <c r="T329" i="3" s="1"/>
  <c r="T334" i="3" s="1"/>
  <c r="T343" i="3" s="1"/>
  <c r="Q410" i="3"/>
  <c r="U410" i="3" s="1"/>
  <c r="G35" i="2"/>
  <c r="M454" i="3" l="1"/>
  <c r="I453" i="3"/>
  <c r="O77" i="3"/>
  <c r="Q163" i="3"/>
  <c r="U163" i="3" s="1"/>
  <c r="S37" i="3"/>
  <c r="S77" i="3" s="1"/>
  <c r="O453" i="3"/>
  <c r="O454" i="3" s="1"/>
  <c r="R77" i="3"/>
  <c r="U77" i="3" s="1"/>
  <c r="H454" i="3"/>
  <c r="N453" i="3"/>
  <c r="U294" i="3"/>
  <c r="K454" i="3"/>
  <c r="F453" i="3"/>
  <c r="F454" i="3" s="1"/>
  <c r="P453" i="3"/>
  <c r="H453" i="3"/>
  <c r="P454" i="3"/>
  <c r="S453" i="3"/>
  <c r="T77" i="3"/>
  <c r="T321" i="3" s="1"/>
  <c r="U437" i="3"/>
  <c r="R450" i="3"/>
  <c r="R453" i="3" s="1"/>
  <c r="U371" i="3"/>
  <c r="Q132" i="3"/>
  <c r="U107" i="3"/>
  <c r="T211" i="3"/>
  <c r="T222" i="3" s="1"/>
  <c r="J453" i="3"/>
  <c r="J454" i="3" s="1"/>
  <c r="Q343" i="3"/>
  <c r="U343" i="3" s="1"/>
  <c r="U334" i="3"/>
  <c r="I454" i="3"/>
  <c r="U37" i="3"/>
  <c r="Q222" i="3"/>
  <c r="U222" i="3" s="1"/>
  <c r="U211" i="3"/>
  <c r="U357" i="3"/>
  <c r="U402" i="3"/>
  <c r="N454" i="3"/>
  <c r="G19" i="1"/>
  <c r="J20" i="1" s="1"/>
  <c r="S454" i="3" l="1"/>
  <c r="R454" i="3"/>
  <c r="T322" i="3"/>
  <c r="U450" i="3"/>
  <c r="Q453" i="3"/>
  <c r="U132" i="3"/>
  <c r="F250" i="1"/>
  <c r="U453" i="3" l="1"/>
  <c r="Q454" i="3"/>
  <c r="G31" i="2"/>
  <c r="U454" i="3" l="1"/>
  <c r="T456" i="3"/>
  <c r="G53" i="2"/>
  <c r="H51" i="2" s="1"/>
  <c r="H53" i="2" s="1"/>
  <c r="G44" i="2"/>
  <c r="G40" i="2"/>
  <c r="G46" i="2" s="1"/>
  <c r="G23" i="2"/>
  <c r="G49" i="2" l="1"/>
  <c r="F251" i="1"/>
  <c r="E249" i="1" s="1"/>
  <c r="G249" i="1" s="1"/>
  <c r="G241" i="1" l="1"/>
  <c r="F241" i="1"/>
  <c r="G82" i="1"/>
  <c r="E51" i="2" l="1"/>
  <c r="F53" i="2"/>
  <c r="G231" i="1"/>
  <c r="G226" i="1"/>
  <c r="G222" i="1"/>
  <c r="G217" i="1"/>
  <c r="G209" i="1"/>
  <c r="G202" i="1"/>
  <c r="G194" i="1"/>
  <c r="G188" i="1"/>
  <c r="G182" i="1"/>
  <c r="G176" i="1"/>
  <c r="G145" i="1"/>
  <c r="G127" i="1"/>
  <c r="G102" i="1"/>
  <c r="J102" i="1" s="1"/>
  <c r="G98" i="1"/>
  <c r="G92" i="1"/>
  <c r="G76" i="1"/>
  <c r="G61" i="1"/>
  <c r="G27" i="1"/>
  <c r="J226" i="1" l="1"/>
  <c r="G244" i="1"/>
  <c r="T458" i="3" l="1"/>
  <c r="T132" i="3"/>
  <c r="T453" i="3" s="1"/>
  <c r="G247" i="1"/>
  <c r="J7" i="4" s="1"/>
  <c r="J14" i="4" s="1"/>
  <c r="J25" i="4" s="1"/>
  <c r="J27" i="4" s="1"/>
  <c r="E18" i="1"/>
  <c r="E31" i="2"/>
  <c r="F222" i="1"/>
  <c r="E222" i="1"/>
  <c r="E91" i="1"/>
  <c r="T454" i="3" l="1"/>
  <c r="T467" i="3" s="1"/>
  <c r="T457" i="3"/>
  <c r="G251" i="1"/>
  <c r="H249" i="1" s="1"/>
  <c r="H251" i="1" s="1"/>
  <c r="F31" i="2"/>
  <c r="F82" i="1"/>
  <c r="U458" i="3" l="1"/>
  <c r="T463" i="3"/>
  <c r="F61" i="1"/>
  <c r="F231" i="1" l="1"/>
  <c r="F226" i="1"/>
  <c r="F217" i="1"/>
  <c r="F209" i="1"/>
  <c r="F202" i="1"/>
  <c r="F145" i="1"/>
  <c r="F127" i="1"/>
  <c r="F102" i="1"/>
  <c r="F194" i="1"/>
  <c r="F188" i="1"/>
  <c r="F182" i="1"/>
  <c r="I226" i="1" l="1"/>
  <c r="F92" i="1"/>
  <c r="F98" i="1"/>
  <c r="I102" i="1" s="1"/>
  <c r="F176" i="1"/>
  <c r="F76" i="1"/>
  <c r="F27" i="1"/>
  <c r="F244" i="1" l="1"/>
  <c r="F247" i="1"/>
  <c r="E226" i="1" l="1"/>
  <c r="E202" i="1" l="1"/>
  <c r="E27" i="1"/>
  <c r="E61" i="1"/>
  <c r="E76" i="1"/>
  <c r="E92" i="1"/>
  <c r="E98" i="1"/>
  <c r="E127" i="1"/>
  <c r="E145" i="1"/>
  <c r="E176" i="1"/>
  <c r="E182" i="1"/>
  <c r="E217" i="1"/>
  <c r="E231" i="1"/>
  <c r="E241" i="1"/>
  <c r="E23" i="2"/>
  <c r="E40" i="2"/>
  <c r="E44" i="2"/>
  <c r="E188" i="1"/>
  <c r="E194" i="1"/>
  <c r="E209" i="1"/>
  <c r="F23" i="2"/>
  <c r="F40" i="2"/>
  <c r="F44" i="2"/>
  <c r="F46" i="2" l="1"/>
  <c r="F49" i="2" s="1"/>
  <c r="E46" i="2"/>
  <c r="E49" i="2" s="1"/>
  <c r="E53" i="2" s="1"/>
  <c r="E102" i="1" l="1"/>
  <c r="E244" i="1" s="1"/>
  <c r="E247" i="1" l="1"/>
  <c r="E25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 Ashman</author>
  </authors>
  <commentList>
    <comment ref="B219" authorId="0" shapeId="0" xr:uid="{0736404E-F407-4382-9B3F-0F2232160746}">
      <text>
        <r>
          <rPr>
            <b/>
            <sz val="11"/>
            <color indexed="81"/>
            <rFont val="Tahoma"/>
            <family val="2"/>
          </rPr>
          <t>K Ashman:</t>
        </r>
        <r>
          <rPr>
            <sz val="11"/>
            <color indexed="81"/>
            <rFont val="Tahoma"/>
            <family val="2"/>
          </rPr>
          <t xml:space="preserve">
not in budget</t>
        </r>
      </text>
    </comment>
    <comment ref="B224" authorId="0" shapeId="0" xr:uid="{2C24CECC-0738-4B62-9BB1-A63BE05B7A92}">
      <text>
        <r>
          <rPr>
            <b/>
            <sz val="11"/>
            <color indexed="81"/>
            <rFont val="Tahoma"/>
            <family val="2"/>
          </rPr>
          <t>K Ashman:</t>
        </r>
        <r>
          <rPr>
            <sz val="11"/>
            <color indexed="81"/>
            <rFont val="Tahoma"/>
            <family val="2"/>
          </rPr>
          <t xml:space="preserve">
not in budget</t>
        </r>
      </text>
    </comment>
    <comment ref="I225" authorId="0" shapeId="0" xr:uid="{5C84B023-A956-4789-B361-2A8FB6EDA0EA}">
      <text>
        <r>
          <rPr>
            <b/>
            <sz val="9"/>
            <color indexed="81"/>
            <rFont val="Tahoma"/>
            <family val="2"/>
          </rPr>
          <t>K Ashman:</t>
        </r>
        <r>
          <rPr>
            <sz val="9"/>
            <color indexed="81"/>
            <rFont val="Tahoma"/>
            <family val="2"/>
          </rPr>
          <t xml:space="preserve">
includes Business (252, 259), Transportation, Community, Welfare, Facilities Improvement, Prior Pd adjustments</t>
        </r>
      </text>
    </comment>
    <comment ref="B228" authorId="0" shapeId="0" xr:uid="{2DD0C879-2156-4AF0-8E7B-FC90A1505FC3}">
      <text>
        <r>
          <rPr>
            <b/>
            <sz val="11"/>
            <color indexed="81"/>
            <rFont val="Tahoma"/>
            <family val="2"/>
          </rPr>
          <t>K Ashman:</t>
        </r>
        <r>
          <rPr>
            <sz val="11"/>
            <color indexed="81"/>
            <rFont val="Tahoma"/>
            <family val="2"/>
          </rPr>
          <t xml:space="preserve">
not in budget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 Ashman</author>
  </authors>
  <commentList>
    <comment ref="C7" authorId="0" shapeId="0" xr:uid="{5444FA14-FD77-42B7-B800-5D6A46C01572}">
      <text>
        <r>
          <rPr>
            <b/>
            <sz val="9"/>
            <color indexed="81"/>
            <rFont val="Tahoma"/>
            <family val="2"/>
          </rPr>
          <t>K Ashman:</t>
        </r>
        <r>
          <rPr>
            <sz val="9"/>
            <color indexed="81"/>
            <rFont val="Tahoma"/>
            <family val="2"/>
          </rPr>
          <t xml:space="preserve">
incl's Nutrition 
</t>
        </r>
      </text>
    </comment>
    <comment ref="D7" authorId="0" shapeId="0" xr:uid="{DF3001F1-4A73-4DEA-B94C-59AA3CFDCA44}">
      <text>
        <r>
          <rPr>
            <b/>
            <sz val="9"/>
            <color indexed="81"/>
            <rFont val="Tahoma"/>
            <family val="2"/>
          </rPr>
          <t>K Ashman:</t>
        </r>
        <r>
          <rPr>
            <sz val="9"/>
            <color indexed="81"/>
            <rFont val="Tahoma"/>
            <family val="2"/>
          </rPr>
          <t xml:space="preserve">
incl's Nutrition 
</t>
        </r>
      </text>
    </comment>
    <comment ref="F7" authorId="0" shapeId="0" xr:uid="{921777E1-CE73-48EB-9C26-D6085A2F5246}">
      <text>
        <r>
          <rPr>
            <b/>
            <sz val="9"/>
            <color indexed="81"/>
            <rFont val="Tahoma"/>
            <family val="2"/>
          </rPr>
          <t>K Ashman:</t>
        </r>
        <r>
          <rPr>
            <sz val="9"/>
            <color indexed="81"/>
            <rFont val="Tahoma"/>
            <family val="2"/>
          </rPr>
          <t xml:space="preserve">
incl's Nutrition budget</t>
        </r>
      </text>
    </comment>
    <comment ref="H11" authorId="0" shapeId="0" xr:uid="{D590A5EC-FF55-4579-A2ED-373B17645DFF}">
      <text>
        <r>
          <rPr>
            <b/>
            <sz val="9"/>
            <color indexed="81"/>
            <rFont val="Tahoma"/>
            <family val="2"/>
          </rPr>
          <t>K Ashman:</t>
        </r>
        <r>
          <rPr>
            <sz val="9"/>
            <color indexed="81"/>
            <rFont val="Tahoma"/>
            <family val="2"/>
          </rPr>
          <t xml:space="preserve">
11-452/6410 Capital Outlay:  HVAC &amp; playground</t>
        </r>
      </text>
    </comment>
    <comment ref="I11" authorId="0" shapeId="0" xr:uid="{5B3A67EE-76DB-400F-9713-0958ACDAFA4A}">
      <text>
        <r>
          <rPr>
            <b/>
            <sz val="9"/>
            <color indexed="81"/>
            <rFont val="Tahoma"/>
            <family val="2"/>
          </rPr>
          <t>K Ashman:</t>
        </r>
        <r>
          <rPr>
            <sz val="9"/>
            <color indexed="81"/>
            <rFont val="Tahoma"/>
            <family val="2"/>
          </rPr>
          <t xml:space="preserve">
HVAC +playgd + laptops</t>
        </r>
      </text>
    </comment>
    <comment ref="L11" authorId="0" shapeId="0" xr:uid="{5BCCD00E-7C87-41C5-ABD7-5672B07620DD}">
      <text>
        <r>
          <rPr>
            <b/>
            <sz val="9"/>
            <color indexed="81"/>
            <rFont val="Tahoma"/>
            <family val="2"/>
          </rPr>
          <t>K Ashman:</t>
        </r>
        <r>
          <rPr>
            <sz val="9"/>
            <color indexed="81"/>
            <rFont val="Tahoma"/>
            <family val="2"/>
          </rPr>
          <t xml:space="preserve">
prior note: do NOT consider add'l tech exp's as capital (per Eva)</t>
        </r>
      </text>
    </comment>
    <comment ref="C21" authorId="0" shapeId="0" xr:uid="{5F116E89-40BF-4033-9364-0B65FAC236D2}">
      <text>
        <r>
          <rPr>
            <b/>
            <sz val="9"/>
            <color indexed="81"/>
            <rFont val="Tahoma"/>
            <family val="2"/>
          </rPr>
          <t>K Ashman:</t>
        </r>
        <r>
          <rPr>
            <sz val="9"/>
            <color indexed="81"/>
            <rFont val="Tahoma"/>
            <family val="2"/>
          </rPr>
          <t xml:space="preserve">
debt-principal + debt-interest</t>
        </r>
      </text>
    </comment>
    <comment ref="F21" authorId="0" shapeId="0" xr:uid="{244070E3-325C-409A-B55F-36F99E23B488}">
      <text>
        <r>
          <rPr>
            <b/>
            <sz val="11"/>
            <color indexed="81"/>
            <rFont val="Tahoma"/>
            <family val="2"/>
          </rPr>
          <t>K Ashman:</t>
        </r>
        <r>
          <rPr>
            <sz val="11"/>
            <color indexed="81"/>
            <rFont val="Tahoma"/>
            <family val="2"/>
          </rPr>
          <t xml:space="preserve">
both principal + interest</t>
        </r>
      </text>
    </comment>
    <comment ref="I21" authorId="0" shapeId="0" xr:uid="{4F84C543-0F64-4628-9FE9-7397467C1266}">
      <text>
        <r>
          <rPr>
            <b/>
            <sz val="11"/>
            <color indexed="81"/>
            <rFont val="Tahoma"/>
            <family val="2"/>
          </rPr>
          <t>K Ashman:</t>
        </r>
        <r>
          <rPr>
            <sz val="11"/>
            <color indexed="81"/>
            <rFont val="Tahoma"/>
            <family val="2"/>
          </rPr>
          <t xml:space="preserve">
both loans combined (not separated in budget or projection)</t>
        </r>
      </text>
    </comment>
    <comment ref="L23" authorId="0" shapeId="0" xr:uid="{56AC0548-5AAB-45E7-825E-3893138AB495}">
      <text>
        <r>
          <rPr>
            <b/>
            <sz val="9"/>
            <color indexed="81"/>
            <rFont val="Tahoma"/>
            <family val="2"/>
          </rPr>
          <t>K Ashman:</t>
        </r>
        <r>
          <rPr>
            <sz val="9"/>
            <color indexed="81"/>
            <rFont val="Tahoma"/>
            <family val="2"/>
          </rPr>
          <t xml:space="preserve">
6 mths expected = $92,268</t>
        </r>
      </text>
    </comment>
  </commentList>
</comments>
</file>

<file path=xl/sharedStrings.xml><?xml version="1.0" encoding="utf-8"?>
<sst xmlns="http://schemas.openxmlformats.org/spreadsheetml/2006/main" count="825" uniqueCount="650">
  <si>
    <t xml:space="preserve">           Public School Academy</t>
  </si>
  <si>
    <t xml:space="preserve"> </t>
  </si>
  <si>
    <t>Fund</t>
  </si>
  <si>
    <t>Function</t>
  </si>
  <si>
    <t>Object</t>
  </si>
  <si>
    <t>Description</t>
  </si>
  <si>
    <t>Revenue</t>
  </si>
  <si>
    <t xml:space="preserve">      Interest Earnings</t>
  </si>
  <si>
    <t xml:space="preserve">      Athletics Admissions/Door</t>
  </si>
  <si>
    <t xml:space="preserve">      Sales of Merchandise</t>
  </si>
  <si>
    <t xml:space="preserve">      Athletics Participation Fees</t>
  </si>
  <si>
    <t xml:space="preserve">      Private Sources/Donations</t>
  </si>
  <si>
    <t xml:space="preserve">      Other Local Revenue</t>
  </si>
  <si>
    <t xml:space="preserve">      Unrestricted State Aid</t>
  </si>
  <si>
    <t xml:space="preserve">      Restricted State Aid </t>
  </si>
  <si>
    <t xml:space="preserve">      Restricted Revenue - ISD</t>
  </si>
  <si>
    <t xml:space="preserve">      Revenue Received from Fed thru State </t>
  </si>
  <si>
    <t xml:space="preserve">      ISD Collected Millage</t>
  </si>
  <si>
    <t xml:space="preserve">      Prior Year Nonmaterial Adjustments</t>
  </si>
  <si>
    <t xml:space="preserve">      Miscellaneous Revenue</t>
  </si>
  <si>
    <t>Total Revenue &amp; Other Transactions</t>
  </si>
  <si>
    <t>Expenditures</t>
  </si>
  <si>
    <t>Instructional Expenditures</t>
  </si>
  <si>
    <t>Elem Instruction Services - Contracted Positions</t>
  </si>
  <si>
    <t>Workshops &amp; Conferences</t>
  </si>
  <si>
    <t>Software and Licenses</t>
  </si>
  <si>
    <t>Other Purchased Services</t>
  </si>
  <si>
    <t>Supplies &amp; Materials</t>
  </si>
  <si>
    <t>Textbooks</t>
  </si>
  <si>
    <t>Periodicals</t>
  </si>
  <si>
    <t>Capital Outlay - Equipment &amp; Furniture</t>
  </si>
  <si>
    <t>Dues and Fees</t>
  </si>
  <si>
    <t>Middle School Instr. Services - Contracted Pos.</t>
  </si>
  <si>
    <t>Middle School Instr. Svcs - Supplies and Materials</t>
  </si>
  <si>
    <t>SpEd - Contracted Position</t>
  </si>
  <si>
    <t>SpEd Workshops &amp; Conferences</t>
  </si>
  <si>
    <t>SpEd - Software and Licenses</t>
  </si>
  <si>
    <t>SpEd Supplies &amp; Materials</t>
  </si>
  <si>
    <t>SpEd Dues and Fees</t>
  </si>
  <si>
    <t>Compensatory Ed - Contracted Positions</t>
  </si>
  <si>
    <t>Compensatory Ed - Supplies and Materials</t>
  </si>
  <si>
    <t>Subtotal</t>
  </si>
  <si>
    <t>Support Services</t>
  </si>
  <si>
    <t xml:space="preserve">      Pupil</t>
  </si>
  <si>
    <t>Attendance - Materials and Supplies</t>
  </si>
  <si>
    <t>P/T &amp; O/T</t>
  </si>
  <si>
    <t>Psychological Services</t>
  </si>
  <si>
    <t>Speech - Contracted Services</t>
  </si>
  <si>
    <t>Speech - Supplies &amp; Materials</t>
  </si>
  <si>
    <t>Social Work/Behavior - Contracted Position</t>
  </si>
  <si>
    <t>Social Work/Behavior - Supplies and Materials</t>
  </si>
  <si>
    <t xml:space="preserve">      Instructional Staff Support</t>
  </si>
  <si>
    <t>Instructional Support - Contracted Position</t>
  </si>
  <si>
    <t xml:space="preserve">Workshops and Conferences </t>
  </si>
  <si>
    <t>Technology Teacher - Contracted Positions</t>
  </si>
  <si>
    <t>Supplies and Materials</t>
  </si>
  <si>
    <t>Capital Outlay - Furniture and Equipment</t>
  </si>
  <si>
    <t>Supervision of Staff - Contracted Positions</t>
  </si>
  <si>
    <t>Academic Student Assessment - Supplies/Mat'ls</t>
  </si>
  <si>
    <t xml:space="preserve">                  General Administration - Board of Education</t>
  </si>
  <si>
    <t>Attorney</t>
  </si>
  <si>
    <t>Audit</t>
  </si>
  <si>
    <t>Dues &amp; Fees</t>
  </si>
  <si>
    <t xml:space="preserve">      General Administration - Executive Administration </t>
  </si>
  <si>
    <t xml:space="preserve">      School Administration</t>
  </si>
  <si>
    <t>Academy Director Salary</t>
  </si>
  <si>
    <t>Assistant Director Salary</t>
  </si>
  <si>
    <t>Group Health &amp; Life Insurance</t>
  </si>
  <si>
    <t>Contributions to Retirement</t>
  </si>
  <si>
    <t>Social Security</t>
  </si>
  <si>
    <t>Worker's Compensation</t>
  </si>
  <si>
    <t>Unemployment Compensation</t>
  </si>
  <si>
    <t>Cash in Lieu of Benefits</t>
  </si>
  <si>
    <t>Office Salaries - Contracted Positions</t>
  </si>
  <si>
    <t>Travel and Expense</t>
  </si>
  <si>
    <t>Mail/Postage</t>
  </si>
  <si>
    <t>Software Licenses/Agreements</t>
  </si>
  <si>
    <t>Misc. Communications</t>
  </si>
  <si>
    <t>Advertisement</t>
  </si>
  <si>
    <t>Equipment Maintenance and Repair</t>
  </si>
  <si>
    <t>Leased Equipment</t>
  </si>
  <si>
    <t>Office Supplies</t>
  </si>
  <si>
    <t>Misc. Supplies</t>
  </si>
  <si>
    <t>Capital Outlay</t>
  </si>
  <si>
    <t xml:space="preserve">      Business Support Services</t>
  </si>
  <si>
    <t>Director of Finance Salary</t>
  </si>
  <si>
    <t>Group Health and Life Insurance</t>
  </si>
  <si>
    <t>Workers Compensation</t>
  </si>
  <si>
    <t>Workshops/Conferences</t>
  </si>
  <si>
    <t>Business Office Supplies</t>
  </si>
  <si>
    <t>Insurance - Errors and Omissions</t>
  </si>
  <si>
    <t>Other Insurance</t>
  </si>
  <si>
    <t>Interest on State Aid Note</t>
  </si>
  <si>
    <t xml:space="preserve">      Operations &amp; Maintenance</t>
  </si>
  <si>
    <t>Director of Operations Salary</t>
  </si>
  <si>
    <t>Workshops and Conferences</t>
  </si>
  <si>
    <t>Telephone and Communication</t>
  </si>
  <si>
    <t>Sewer and Water</t>
  </si>
  <si>
    <t>Waste and Trash Disposal</t>
  </si>
  <si>
    <t>Property &amp; Liability Insurance</t>
  </si>
  <si>
    <t>Op &amp; Maint - Contracted Positions</t>
  </si>
  <si>
    <t>Equipment Maintenance &amp; Repair</t>
  </si>
  <si>
    <t>Snow Removal and Lawn Care</t>
  </si>
  <si>
    <t>Building Lease</t>
  </si>
  <si>
    <t>Equipment Rental</t>
  </si>
  <si>
    <t>Gas</t>
  </si>
  <si>
    <t>Electric</t>
  </si>
  <si>
    <t>Misc. Supplies and Materials</t>
  </si>
  <si>
    <t>Real Estate Taxes</t>
  </si>
  <si>
    <t>Security - Contracted Services</t>
  </si>
  <si>
    <t>Security - Supplies and Materials</t>
  </si>
  <si>
    <t>Security - Capital Outlay</t>
  </si>
  <si>
    <t xml:space="preserve">                Transportation Svcs</t>
  </si>
  <si>
    <t>Pupil Transportation Services</t>
  </si>
  <si>
    <t>Private Vehicle Transportation</t>
  </si>
  <si>
    <t>Bus Rentals - Field Trips</t>
  </si>
  <si>
    <t xml:space="preserve">                 Planning,  Communication Svcs</t>
  </si>
  <si>
    <t>Consultant</t>
  </si>
  <si>
    <t xml:space="preserve">               Staff/Personnel Svcs</t>
  </si>
  <si>
    <t>Staff Placement Services - Contracted Fees</t>
  </si>
  <si>
    <t>Other Prof. &amp; Tech. Svcs.</t>
  </si>
  <si>
    <t xml:space="preserve">                 Non-Instructional Technology Services</t>
  </si>
  <si>
    <t>Technology Services - Contracted Position</t>
  </si>
  <si>
    <t>Technology Services - Purchased Services</t>
  </si>
  <si>
    <t xml:space="preserve">                 Athletics</t>
  </si>
  <si>
    <t>Athletics - Other Purchased Services</t>
  </si>
  <si>
    <t>Athletics - Concessions Supplies</t>
  </si>
  <si>
    <t>Athletics - Other Athletic Supplies</t>
  </si>
  <si>
    <t xml:space="preserve">                 Community and Welfare Activities</t>
  </si>
  <si>
    <t>Community Activities - Contracted Position</t>
  </si>
  <si>
    <t>Community Activities - Other Purchased Services</t>
  </si>
  <si>
    <t>Community Activities - Supplies and Materials</t>
  </si>
  <si>
    <t>Community Activities - Capital Outlay</t>
  </si>
  <si>
    <t>Welfare Activities - Supplies and Materials</t>
  </si>
  <si>
    <t>Debt Service</t>
  </si>
  <si>
    <t>Principal Payments</t>
  </si>
  <si>
    <t>Interest Payments</t>
  </si>
  <si>
    <t>Capital Projects Fund - Building Purchase</t>
  </si>
  <si>
    <t>Total Expenditures &amp; Other Transactions</t>
  </si>
  <si>
    <t>Rev. &amp; Other Finan. Sources Over (Under) Exp. and Other Uses</t>
  </si>
  <si>
    <t>Beginning Fund Balance (July 1st)</t>
  </si>
  <si>
    <t>Ending Fund Balance (June 30th)</t>
  </si>
  <si>
    <t xml:space="preserve">          Greater Heights Academy</t>
  </si>
  <si>
    <t>Donations</t>
  </si>
  <si>
    <t>Restricted State Revenue</t>
  </si>
  <si>
    <t>Restricted Revenue from ISD</t>
  </si>
  <si>
    <t>Unrestricted Revenue from ISD</t>
  </si>
  <si>
    <t>Restricted Federal Revenue through State</t>
  </si>
  <si>
    <t>Commodities Revenue</t>
  </si>
  <si>
    <t>Prior Year Nonmaterial Adjustments</t>
  </si>
  <si>
    <t>Transfer In from General Fund</t>
  </si>
  <si>
    <t>Food Service</t>
  </si>
  <si>
    <t>Food Service Salaries</t>
  </si>
  <si>
    <t>Employee Benefits</t>
  </si>
  <si>
    <t>Retirement</t>
  </si>
  <si>
    <t>Food Service - Employee Leasing Co. Fee</t>
  </si>
  <si>
    <t>Food Service - Contracted Positions</t>
  </si>
  <si>
    <t xml:space="preserve">Cost of Food </t>
  </si>
  <si>
    <t>Commodities Usage</t>
  </si>
  <si>
    <t>Subtotal - Food Service</t>
  </si>
  <si>
    <t>Other Transfers and Other Transactions</t>
  </si>
  <si>
    <t>Transfer to General Fund - Indirect Costs</t>
  </si>
  <si>
    <t>Subtotal - Other Transfers</t>
  </si>
  <si>
    <t>Ending Fund Balance (June)</t>
  </si>
  <si>
    <t>Restricted State Revenue - PY Adjustment</t>
  </si>
  <si>
    <t>Summer Program - Purchase Svcs</t>
  </si>
  <si>
    <t>Supplies</t>
  </si>
  <si>
    <t>Purchased Svcs</t>
  </si>
  <si>
    <t>Breakfast At Risk</t>
  </si>
  <si>
    <r>
      <rPr>
        <sz val="9"/>
        <rFont val="Times New Roman"/>
        <family val="1"/>
      </rPr>
      <t>Management Oversight Fees</t>
    </r>
    <r>
      <rPr>
        <sz val="7"/>
        <rFont val="Times New Roman"/>
        <family val="1"/>
      </rPr>
      <t xml:space="preserve">  (CMU / Phalen)</t>
    </r>
  </si>
  <si>
    <t>Unemployment</t>
  </si>
  <si>
    <t>Prior Year Adjustments</t>
  </si>
  <si>
    <t>Purchased Services</t>
  </si>
  <si>
    <t>Crit Incident Mapping 97d</t>
  </si>
  <si>
    <t>Security Risk Assessment 97c</t>
  </si>
  <si>
    <t>Assessment</t>
  </si>
  <si>
    <t>SPED 51c</t>
  </si>
  <si>
    <t xml:space="preserve">      Restricted Local Revenue</t>
  </si>
  <si>
    <t>Instruction Added Needs</t>
  </si>
  <si>
    <t>Building Improvements</t>
  </si>
  <si>
    <t>Facilities</t>
  </si>
  <si>
    <t xml:space="preserve">      Prior Period </t>
  </si>
  <si>
    <t>Final Year end Adjustments</t>
  </si>
  <si>
    <t>Prior Period Adjustments</t>
  </si>
  <si>
    <t>Greater Heights Academy</t>
  </si>
  <si>
    <t>Accrual Included in June</t>
  </si>
  <si>
    <t>Projected Results - FY 2023/2024</t>
  </si>
  <si>
    <t>Estimated 6/4/24</t>
  </si>
  <si>
    <t>Jul 23</t>
  </si>
  <si>
    <t>Aug 23</t>
  </si>
  <si>
    <t>Sep 23</t>
  </si>
  <si>
    <t>Oct 23</t>
  </si>
  <si>
    <t>Nov 23</t>
  </si>
  <si>
    <t>Dec 23</t>
  </si>
  <si>
    <t>Jan 24</t>
  </si>
  <si>
    <t>Feb 24</t>
  </si>
  <si>
    <t>Mar 24</t>
  </si>
  <si>
    <t>Apr 24</t>
  </si>
  <si>
    <t>May 24</t>
  </si>
  <si>
    <t>Jun 24</t>
  </si>
  <si>
    <t>Accrual - Jul 24</t>
  </si>
  <si>
    <t>Accrual - Aug 24</t>
  </si>
  <si>
    <t>TOTAL</t>
  </si>
  <si>
    <t>June - Aug</t>
  </si>
  <si>
    <t>Income</t>
  </si>
  <si>
    <t>11-151-900 Interest Income</t>
  </si>
  <si>
    <t>11-199 Other Rev</t>
  </si>
  <si>
    <t>RAG Funding</t>
  </si>
  <si>
    <t>If we can figure out how to be reimbursed we can request this</t>
  </si>
  <si>
    <t>11-199 Other Rev - Other</t>
  </si>
  <si>
    <t>Total 11-199 Other Rev</t>
  </si>
  <si>
    <t>11-212 Family Literacy Grant</t>
  </si>
  <si>
    <t>11-311 Unrestricted State Rev</t>
  </si>
  <si>
    <t>0010-101  22b Discretionary Pmt</t>
  </si>
  <si>
    <t>0010-101  22b PSA Protected</t>
  </si>
  <si>
    <t>Total 11-311 Unrestricted State Rev</t>
  </si>
  <si>
    <t>11-312 Restricted Revenues</t>
  </si>
  <si>
    <t>35a(5) Early Lit Targ</t>
  </si>
  <si>
    <t>2023.2024 Allocation</t>
  </si>
  <si>
    <t>Total 35a(5) Early Lit Targ</t>
  </si>
  <si>
    <t>152a Headlee for Data</t>
  </si>
  <si>
    <t>31a At Risk Children</t>
  </si>
  <si>
    <t>2023 2024 Allocation</t>
  </si>
  <si>
    <t>Total 31a At Risk Children</t>
  </si>
  <si>
    <t>51c Special Ed Headlee</t>
  </si>
  <si>
    <t>97 School Safety</t>
  </si>
  <si>
    <t>31aa Mental Health</t>
  </si>
  <si>
    <t>2023-2024 Allocation</t>
  </si>
  <si>
    <t>Defer $27k - student success coordinator + security updates in 24/25 school year</t>
  </si>
  <si>
    <t>2022-2023 Allocation</t>
  </si>
  <si>
    <t>Total 31aa Mental Health</t>
  </si>
  <si>
    <t>41 State Bilingual</t>
  </si>
  <si>
    <t>21h Partnership Model</t>
  </si>
  <si>
    <t>Defer $185k - Assuming amendment to add summer school is approved &amp; $16k of expenditures during the year qualify for funding</t>
  </si>
  <si>
    <t>2022 2023 Allocation</t>
  </si>
  <si>
    <t>Total 21h Partnership Model</t>
  </si>
  <si>
    <t>29(7) Enrollment Stabalization</t>
  </si>
  <si>
    <t>27I Educator Compensation</t>
  </si>
  <si>
    <t>22I Transportation</t>
  </si>
  <si>
    <t>Total 11-312 Restricted Revenues</t>
  </si>
  <si>
    <t>11-414 Revenue Fed thru State</t>
  </si>
  <si>
    <t>0000-753 Title IV Part A</t>
  </si>
  <si>
    <t>Total 0000-753 Title IV Part A</t>
  </si>
  <si>
    <t>0120-801 IDEA</t>
  </si>
  <si>
    <t>Total 0120-801 IDEA</t>
  </si>
  <si>
    <t>0130-766 Title II Part A</t>
  </si>
  <si>
    <t>Total 0130-766 Title II Part A</t>
  </si>
  <si>
    <t>0140-601 Title I Part A</t>
  </si>
  <si>
    <t>2023.2024 Alllocation</t>
  </si>
  <si>
    <t>Includes staffing though Aug and misc expenditures of $10k for remainder of year - Need to spend addtil $29k to fully utilize budget (ability to carryforward)</t>
  </si>
  <si>
    <t>Total 0140-601 Title I Part A</t>
  </si>
  <si>
    <t>0250-796 ESSER 2 Grant</t>
  </si>
  <si>
    <t>0250-796 ESSER 3</t>
  </si>
  <si>
    <t xml:space="preserve">Reflects 5/24/24 amendment submitted to add Core teacher </t>
  </si>
  <si>
    <t>250-796 ARP HY</t>
  </si>
  <si>
    <t>0250 - 98c Learning Loss</t>
  </si>
  <si>
    <t>0250- TAG</t>
  </si>
  <si>
    <t>Total 11-414 Revenue Fed thru State</t>
  </si>
  <si>
    <t>11-513-0000-900 ISD Millage</t>
  </si>
  <si>
    <t>11-599-0000-900 Misc. Revenue</t>
  </si>
  <si>
    <t>10-552 Prior Period Adjustment</t>
  </si>
  <si>
    <t>23(g)2 MI Kids Back on Track</t>
  </si>
  <si>
    <t>Defer $31k - tutors in 24/25 school year</t>
  </si>
  <si>
    <t>104i Benchmark Assessments</t>
  </si>
  <si>
    <t>97d Critical Incident Mapping</t>
  </si>
  <si>
    <t>97c Safety Security Assessment</t>
  </si>
  <si>
    <t>Total 10-552 Prior Period Adjustment</t>
  </si>
  <si>
    <t>25-312 Restricted State Revenue</t>
  </si>
  <si>
    <t>0110-310  31d School Lunch Prog</t>
  </si>
  <si>
    <t>PY Adjustment - XXXX</t>
  </si>
  <si>
    <t>Total 25-312 Restricted State Revenue</t>
  </si>
  <si>
    <t>25-414 Revenue Fed Thru State</t>
  </si>
  <si>
    <t>0110-850 Breakfast</t>
  </si>
  <si>
    <t>0110-851 Lunch</t>
  </si>
  <si>
    <t>Assumes state funding for summer school nutrition</t>
  </si>
  <si>
    <t>011 - Snack</t>
  </si>
  <si>
    <t>ESSER 3 Amendment</t>
  </si>
  <si>
    <t>Reflects 5/24/24  nutrition staffing</t>
  </si>
  <si>
    <t>220910 Supply Chain Assistance</t>
  </si>
  <si>
    <t>Total 25-414 Revenue Fed Thru State</t>
  </si>
  <si>
    <t>25-481-0110-781 Commodities Ent</t>
  </si>
  <si>
    <t>Total Income</t>
  </si>
  <si>
    <t>reduced revenue by $15k to provide a small buffer</t>
  </si>
  <si>
    <t>Expense</t>
  </si>
  <si>
    <t>11-111 Elem. Instruct. Expend</t>
  </si>
  <si>
    <t>3110 Contracted Positions</t>
  </si>
  <si>
    <t>3110-796 ESSER</t>
  </si>
  <si>
    <t>1240 Teacher Salaries</t>
  </si>
  <si>
    <t>Total 3110-796 ESSER</t>
  </si>
  <si>
    <t>3110-796 ESSER 3</t>
  </si>
  <si>
    <t>2130 Health &amp; Life</t>
  </si>
  <si>
    <t>2830 Social Security</t>
  </si>
  <si>
    <t>2840 Workers Comp</t>
  </si>
  <si>
    <t>2850 Unemployment</t>
  </si>
  <si>
    <t>Total 3110-796 ESSER 3</t>
  </si>
  <si>
    <t>3110-250 21H Partnership Model</t>
  </si>
  <si>
    <t>1240 Teacher Salary</t>
  </si>
  <si>
    <t>Total 3110-250 21H Partnership Model</t>
  </si>
  <si>
    <t>3110G General</t>
  </si>
  <si>
    <t>BOD Approved Bonuses - $35k + highly effective teachers $12k</t>
  </si>
  <si>
    <t>1630 Parapro Salaries</t>
  </si>
  <si>
    <t>Total 3110G General</t>
  </si>
  <si>
    <t>Total 3110 Contracted Positions</t>
  </si>
  <si>
    <t>3210 Travel and Expense</t>
  </si>
  <si>
    <t>3210 Travel and Expense - Other</t>
  </si>
  <si>
    <t>Total 3210 Travel and Expense</t>
  </si>
  <si>
    <t>3220 Workshops &amp; Conferences</t>
  </si>
  <si>
    <t>3220 Workshops &amp; Conferences - Other</t>
  </si>
  <si>
    <t>Total 3220 Workshops &amp; Conferences</t>
  </si>
  <si>
    <t>4910 Other Purchased Services</t>
  </si>
  <si>
    <t>Classroom Field Trips</t>
  </si>
  <si>
    <t>Classroom Field Trips - Other</t>
  </si>
  <si>
    <t>Total Classroom Field Trips</t>
  </si>
  <si>
    <t>Copy Machine General</t>
  </si>
  <si>
    <t>Misc Purchased Services</t>
  </si>
  <si>
    <t>Total 4910 Other Purchased Services</t>
  </si>
  <si>
    <t>5110 Supplies &amp; Materials</t>
  </si>
  <si>
    <t>601 Title I</t>
  </si>
  <si>
    <t>601 Title 2</t>
  </si>
  <si>
    <t>Literacy Grant</t>
  </si>
  <si>
    <t>All Other Supplies General</t>
  </si>
  <si>
    <t>Total 5110 Supplies &amp; Materials</t>
  </si>
  <si>
    <t>6410 Capital Outlay</t>
  </si>
  <si>
    <t>ESSER 3</t>
  </si>
  <si>
    <t>Total 6410 Capital Outlay</t>
  </si>
  <si>
    <t>Total 11-111 Elem. Instruct. Expend</t>
  </si>
  <si>
    <t>11-119 Summer Program</t>
  </si>
  <si>
    <t>1240 Teachers Salaries</t>
  </si>
  <si>
    <t>Will be amended into 21H.   Estimated expense at 60% total cost</t>
  </si>
  <si>
    <t>Run dates 6/10-7/12 - no accruals</t>
  </si>
  <si>
    <t>5110 - Sup &amp; Mat</t>
  </si>
  <si>
    <t>3190-1010 - Purch Serv</t>
  </si>
  <si>
    <t>Total 11-119 Summer Program</t>
  </si>
  <si>
    <t>11-120 Instruction Added Need</t>
  </si>
  <si>
    <t>5110 - Supplies &amp; Materials</t>
  </si>
  <si>
    <t>Total 11-120 Instruction Added Need</t>
  </si>
  <si>
    <t>11-122 Special Education</t>
  </si>
  <si>
    <t>3110-801 SE Contracted IDEA</t>
  </si>
  <si>
    <t>1240 IDEA SE Teacher Sal</t>
  </si>
  <si>
    <t>2130 IDEA SE Health &amp; Life</t>
  </si>
  <si>
    <t>2830 IDEA SE Social Security</t>
  </si>
  <si>
    <t>2840 IDEA SE Workers Comp</t>
  </si>
  <si>
    <t>2850 IDEA SE Unemployment</t>
  </si>
  <si>
    <t>Total 3110-801 SE Contracted IDEA</t>
  </si>
  <si>
    <t>3110 SE Contracted General</t>
  </si>
  <si>
    <t>1240 General SE Teacher</t>
  </si>
  <si>
    <t>2830 General SE Social Security</t>
  </si>
  <si>
    <t>2840 General SE Workers Comp</t>
  </si>
  <si>
    <t>2850 General SE Unemployment</t>
  </si>
  <si>
    <t>Other Contracted Special Ed</t>
  </si>
  <si>
    <t>Total 3110 SE Contracted General</t>
  </si>
  <si>
    <t>General</t>
  </si>
  <si>
    <t>Total 11-122 Special Education</t>
  </si>
  <si>
    <t>11-125 Compensatory Education</t>
  </si>
  <si>
    <t>3110 Compens Contract Positions</t>
  </si>
  <si>
    <t>3110-306 Compens Section 31a</t>
  </si>
  <si>
    <t>1240 Sect 31a Teacher Salaries</t>
  </si>
  <si>
    <t>1630 Sect 31a Parapro Salaries</t>
  </si>
  <si>
    <t>2130 Sect 31a Health &amp; Life</t>
  </si>
  <si>
    <t>2830 Sect 31a Social Security</t>
  </si>
  <si>
    <t>2840 Sect 31a Workers Comp</t>
  </si>
  <si>
    <t>2850 Sect 31a Unemployment</t>
  </si>
  <si>
    <t>Total 3110-306 Compens Section 31a</t>
  </si>
  <si>
    <t>3110-601 Compens Title I</t>
  </si>
  <si>
    <t>1630 Title I Parapro Salaries</t>
  </si>
  <si>
    <t>2130 Title I Health &amp; Life</t>
  </si>
  <si>
    <t>2830 Title I Social Security</t>
  </si>
  <si>
    <t>2840 Title I Workers Comp</t>
  </si>
  <si>
    <t>2850 Title I Unemployment</t>
  </si>
  <si>
    <t>Total 3110-601 Compens Title I</t>
  </si>
  <si>
    <t>3110-753 Compens Title IV</t>
  </si>
  <si>
    <t>1630 Title IV Parapro Salaries</t>
  </si>
  <si>
    <t>2130 Title IV Health &amp; Life</t>
  </si>
  <si>
    <t>2830 Title IV Social Security</t>
  </si>
  <si>
    <t>2840 Title IV Workers Comp</t>
  </si>
  <si>
    <t>2850 Title IV Unemployment</t>
  </si>
  <si>
    <t>Total 3110-753 Compens Title IV</t>
  </si>
  <si>
    <t>3110 796 Compen ESSER 2</t>
  </si>
  <si>
    <t>1240 Salaries</t>
  </si>
  <si>
    <t>Total 3110 796 Compen ESSER 2</t>
  </si>
  <si>
    <t>3110-796  Compen ESSER 3</t>
  </si>
  <si>
    <t>1240 Parapro Salaries</t>
  </si>
  <si>
    <t>Total 3110-796  Compen ESSER 3</t>
  </si>
  <si>
    <t>3110 21H Partner</t>
  </si>
  <si>
    <t>Total 3110 21H Partner</t>
  </si>
  <si>
    <t>3110 RAG</t>
  </si>
  <si>
    <t>Total 3110 RAG</t>
  </si>
  <si>
    <t>3110G Compens General</t>
  </si>
  <si>
    <t>1630 General Parapro Salaries</t>
  </si>
  <si>
    <t>2130 General Health &amp; Life</t>
  </si>
  <si>
    <t>2830 General Social Security</t>
  </si>
  <si>
    <t>2840 General Workers Comp</t>
  </si>
  <si>
    <t>2850 General Unemployment</t>
  </si>
  <si>
    <t>Total 3110G Compens General</t>
  </si>
  <si>
    <t>Total 3110 Compens Contract Positions</t>
  </si>
  <si>
    <t>3190 - 1010 Purchased Services</t>
  </si>
  <si>
    <t>3190-1010 Purch Serv ESSER 3</t>
  </si>
  <si>
    <t>3190-1010 Purch Serv - 31a</t>
  </si>
  <si>
    <t>Total 3190 - 1010 Purchased Services</t>
  </si>
  <si>
    <t>306 Section 31a</t>
  </si>
  <si>
    <t>ESSER</t>
  </si>
  <si>
    <t>21H Partnership Model</t>
  </si>
  <si>
    <t>ARP - HCY</t>
  </si>
  <si>
    <t>Total 11-125 Compensatory Education</t>
  </si>
  <si>
    <t>11-214-3130 Psych Serv</t>
  </si>
  <si>
    <t>Psych Services General</t>
  </si>
  <si>
    <t>Total 11-214-3130 Psych Serv</t>
  </si>
  <si>
    <t>11-215 Speech Therapy</t>
  </si>
  <si>
    <t>3130 Speech Consultant</t>
  </si>
  <si>
    <t>Speech General Fund</t>
  </si>
  <si>
    <t>Other Contracted Speech Therapy</t>
  </si>
  <si>
    <t>EST GPS and Social Fabric</t>
  </si>
  <si>
    <t>Total Speech General Fund</t>
  </si>
  <si>
    <t>Total 3130 Speech Consultant</t>
  </si>
  <si>
    <t>Total 11-215 Speech Therapy</t>
  </si>
  <si>
    <t>11-216 Social Work/Behavior Int</t>
  </si>
  <si>
    <t>3130 Contracted Positions</t>
  </si>
  <si>
    <t>3130-601 Soc Wk/Behav Title I</t>
  </si>
  <si>
    <t>1490 Professional Salary</t>
  </si>
  <si>
    <t>1630  Parapro Salary</t>
  </si>
  <si>
    <t>2850 Unemployment Comp</t>
  </si>
  <si>
    <t>Total 3130-601 Soc Wk/Behav Title I</t>
  </si>
  <si>
    <t>3130 Soc Wk/Behav 21H Partner</t>
  </si>
  <si>
    <t>2840 Workers Compl</t>
  </si>
  <si>
    <t>Total 3130 Soc Wk/Behav 21H Partner</t>
  </si>
  <si>
    <t>3130G Soc Wk/Behav General</t>
  </si>
  <si>
    <t>2130 Health &amp; LIfe</t>
  </si>
  <si>
    <t>Other Contracted Social Work</t>
  </si>
  <si>
    <t>Total 3130G Soc Wk/Behav General</t>
  </si>
  <si>
    <t>Total 3130 Contracted Positions</t>
  </si>
  <si>
    <t>3450 Software License/Agreement</t>
  </si>
  <si>
    <t>Total 3450 Software License/Agreement</t>
  </si>
  <si>
    <t>5990 Supplies and Materials</t>
  </si>
  <si>
    <t>Total 5990 Supplies and Materials</t>
  </si>
  <si>
    <t>Total 11-216 Social Work/Behavior Int</t>
  </si>
  <si>
    <t>11-221 Instr Staff Support</t>
  </si>
  <si>
    <t>3120 Improvement of Instruction</t>
  </si>
  <si>
    <t>3120-601 Title I</t>
  </si>
  <si>
    <t>1250 Professional Salaries</t>
  </si>
  <si>
    <t>Total 3120-601 Title I</t>
  </si>
  <si>
    <t>3120-766 Title II</t>
  </si>
  <si>
    <t>Total 3120-766 Title II</t>
  </si>
  <si>
    <t>3120-796 ESSER 3</t>
  </si>
  <si>
    <t>1240 Professional Salaries</t>
  </si>
  <si>
    <t>Total 3120-796 ESSER 3</t>
  </si>
  <si>
    <t>3120 - 249 31aa</t>
  </si>
  <si>
    <t>Total 3120 - 249 31aa</t>
  </si>
  <si>
    <t>3120 General</t>
  </si>
  <si>
    <t>Total 3120 General</t>
  </si>
  <si>
    <t>Total 3120 Improvement of Instruction</t>
  </si>
  <si>
    <t>3220 Workshops and Conf</t>
  </si>
  <si>
    <t>Total 3220 Workshops and Conf</t>
  </si>
  <si>
    <t>3450-601 Software</t>
  </si>
  <si>
    <t>5990 Supplies and Maint Title 2</t>
  </si>
  <si>
    <t>5990 Supplies Materials - 31aa</t>
  </si>
  <si>
    <t>5990 Supplies Material</t>
  </si>
  <si>
    <t>Total 11-221 Instr Staff Support</t>
  </si>
  <si>
    <t>11-225 Computer-Aided Instr</t>
  </si>
  <si>
    <t>5110 Computer Supplies</t>
  </si>
  <si>
    <t>Total 5110 Computer Supplies</t>
  </si>
  <si>
    <t>Total 11-225 Computer-Aided Instr</t>
  </si>
  <si>
    <t>11-227 Academic Student Assess</t>
  </si>
  <si>
    <t>5110 Academic Student Test</t>
  </si>
  <si>
    <t>359  104d  Assessment Grant</t>
  </si>
  <si>
    <t>Total 5110 Academic Student Test</t>
  </si>
  <si>
    <t>Total 11-227 Academic Student Assess</t>
  </si>
  <si>
    <t>11-231 General Admin - Board</t>
  </si>
  <si>
    <t>3180 Audit</t>
  </si>
  <si>
    <t>3170 Attorney</t>
  </si>
  <si>
    <t>Total 11-231 General Admin - Board</t>
  </si>
  <si>
    <t>11-232-3150 Management Fees</t>
  </si>
  <si>
    <t>CMU Oversight</t>
  </si>
  <si>
    <t>***note results in increase to mgt fees $20k</t>
  </si>
  <si>
    <t>Phalen Leadership Mgt Fee</t>
  </si>
  <si>
    <t>Total 11-232-3150 Management Fees</t>
  </si>
  <si>
    <t>11-241 School Administration</t>
  </si>
  <si>
    <t>3150 Office Contracted</t>
  </si>
  <si>
    <t>1150 Superintend/Principal</t>
  </si>
  <si>
    <t>BOD Approved Bonuses - $3k</t>
  </si>
  <si>
    <t>1160 Assistant Principal</t>
  </si>
  <si>
    <t>1620 Office Salary</t>
  </si>
  <si>
    <t>1620 Office Salary - Other</t>
  </si>
  <si>
    <t>Total 1620 Office Salary</t>
  </si>
  <si>
    <t>Total 3150 Office Contracted</t>
  </si>
  <si>
    <t>3510 Advertisement</t>
  </si>
  <si>
    <t>3510 Advertisement - Other</t>
  </si>
  <si>
    <t>Total 3510 Advertisement</t>
  </si>
  <si>
    <t>5910 Office Supplies</t>
  </si>
  <si>
    <t>5990 Misc. Supplies</t>
  </si>
  <si>
    <t>7410 Dues and Fees</t>
  </si>
  <si>
    <t>Total 11-241 School Administration</t>
  </si>
  <si>
    <t>11-259-3990 Other Insurance</t>
  </si>
  <si>
    <t>11-261 Operations &amp; Maint</t>
  </si>
  <si>
    <t>3410 Telephone &amp; Communication</t>
  </si>
  <si>
    <t>3830 Sewer and Water</t>
  </si>
  <si>
    <t>3840 Waste and Trash Disposal</t>
  </si>
  <si>
    <t>3910 Property &amp; Liab Insurance</t>
  </si>
  <si>
    <t>4110 Contracted Positions</t>
  </si>
  <si>
    <t>1640 Custodian Salaries</t>
  </si>
  <si>
    <t>4110 Other Outside Contractors</t>
  </si>
  <si>
    <t>Total 4110 Contracted Positions</t>
  </si>
  <si>
    <t>4190 Snow Removal/Lawn Care</t>
  </si>
  <si>
    <t>4910 Other Purch Svs - Misc</t>
  </si>
  <si>
    <t>4910 Other Purch Svs - Misc - Other</t>
  </si>
  <si>
    <t>Total 4910 Other Purch Svs - Misc</t>
  </si>
  <si>
    <t>4910 Other Purch Svc 31aa</t>
  </si>
  <si>
    <t>5510 Gas</t>
  </si>
  <si>
    <t>5520 Electric</t>
  </si>
  <si>
    <t>5990 Misc. Supplies &amp; Materials</t>
  </si>
  <si>
    <t>5990 Misc. Supplies &amp; Materials - Other</t>
  </si>
  <si>
    <t>Total 5990 Misc. Supplies &amp; Materials</t>
  </si>
  <si>
    <t>7910 Real Estate Taxes</t>
  </si>
  <si>
    <t>Total 11-261 Operations &amp; Maint</t>
  </si>
  <si>
    <t>11-266 Security</t>
  </si>
  <si>
    <t>3190 Security Purchased Svcs</t>
  </si>
  <si>
    <t>1660 Security Officer Salary</t>
  </si>
  <si>
    <t>BOD Approved Bonuses - $1k</t>
  </si>
  <si>
    <t>3190-306 Security Section 31a</t>
  </si>
  <si>
    <t>Total 3190 Security Purchased Svcs</t>
  </si>
  <si>
    <t>306 Section 31a - Door locks</t>
  </si>
  <si>
    <t>6410 Capital Outlay - Other</t>
  </si>
  <si>
    <t>Total 11-266 Security</t>
  </si>
  <si>
    <t>11-271 Pupil Transport</t>
  </si>
  <si>
    <t>3310 Transportation Costs</t>
  </si>
  <si>
    <t>Total 3310 Transportation Costs</t>
  </si>
  <si>
    <t>Total 11-271 Pupil Transport</t>
  </si>
  <si>
    <t>11-281 Support Services Central</t>
  </si>
  <si>
    <t>Total 11-281 Support Services Central</t>
  </si>
  <si>
    <t>11-284 Technology Services</t>
  </si>
  <si>
    <t>3160 Tech Contracted</t>
  </si>
  <si>
    <t>3160 Tech Contracted - Other</t>
  </si>
  <si>
    <t>Total 3160 Tech Contracted</t>
  </si>
  <si>
    <t>3190 Purchased Services</t>
  </si>
  <si>
    <t>5990 Supplies and Materials - Other</t>
  </si>
  <si>
    <t>Total 11-284 Technology Services</t>
  </si>
  <si>
    <t>11-331 Community Activities</t>
  </si>
  <si>
    <t>5990 Other Supplies and Matl's</t>
  </si>
  <si>
    <t>ARP Homeless</t>
  </si>
  <si>
    <t>5990 Other Supplies and Matl's - Other</t>
  </si>
  <si>
    <t>Total 5990 Other Supplies and Matl's</t>
  </si>
  <si>
    <t>Total 11-331 Community Activities</t>
  </si>
  <si>
    <t>11-361 Welfare Activities</t>
  </si>
  <si>
    <t>5990 Misc Supplies</t>
  </si>
  <si>
    <t>5990 - 601 Title Misc. Supplies</t>
  </si>
  <si>
    <t>Total 11-361 Welfare Activities</t>
  </si>
  <si>
    <t>11-452 Building Improvements</t>
  </si>
  <si>
    <t>3190  Purchase Service</t>
  </si>
  <si>
    <t>Total 11-452 Building Improvements</t>
  </si>
  <si>
    <t>11-456 Facilities</t>
  </si>
  <si>
    <t>3190 Purchased Service</t>
  </si>
  <si>
    <t>6410 Capital Outlay - ESSER 3</t>
  </si>
  <si>
    <t>Total 11-456 Facilities</t>
  </si>
  <si>
    <t>11-492 Prior Period Adjustments</t>
  </si>
  <si>
    <t>8910 SPED 51c Adjustment</t>
  </si>
  <si>
    <t>Total 11-492 Prior Period Adjustments</t>
  </si>
  <si>
    <t>25-297 Food Service</t>
  </si>
  <si>
    <t>1650 Food Supervisor Salary</t>
  </si>
  <si>
    <t>1650 Food Supervisor Salary - Other</t>
  </si>
  <si>
    <t>Total 1650 Food Supervisor Salary</t>
  </si>
  <si>
    <t>2130 Health &amp; Life - Other</t>
  </si>
  <si>
    <t>Total 2130 Health &amp; Life</t>
  </si>
  <si>
    <t>2830 Social Security - Other</t>
  </si>
  <si>
    <t>Total 2830 Social Security</t>
  </si>
  <si>
    <t>2840 Worker's Comp</t>
  </si>
  <si>
    <t>2840 Worker's Comp - Other</t>
  </si>
  <si>
    <t>Total 2840 Worker's Comp</t>
  </si>
  <si>
    <t>5610 Cost of Food</t>
  </si>
  <si>
    <t>850 Breakfast</t>
  </si>
  <si>
    <t>851 Lunch</t>
  </si>
  <si>
    <t>Summer School</t>
  </si>
  <si>
    <t>Snack</t>
  </si>
  <si>
    <t>Total 5610 Cost of Food</t>
  </si>
  <si>
    <t>5650-781 Commodities Usage</t>
  </si>
  <si>
    <t>5990 Misc. Supplies - Other</t>
  </si>
  <si>
    <t>Total 5990 Misc. Supplies</t>
  </si>
  <si>
    <t>25-297 - Transfer Food Expense</t>
  </si>
  <si>
    <t>7410-851 Dues and Fees Lunch</t>
  </si>
  <si>
    <t>Total 25-297 Food Service</t>
  </si>
  <si>
    <t>41-511-7190 Debt - Principal</t>
  </si>
  <si>
    <t>Eva's original - Loss $188k</t>
  </si>
  <si>
    <t>41-511-7290 Debt - Interest</t>
  </si>
  <si>
    <t>added $13k + $20k mgt fees</t>
  </si>
  <si>
    <t>Total Expense</t>
  </si>
  <si>
    <t>Added $18k in expenses for buffer</t>
  </si>
  <si>
    <t>This is not really the change in cash because of the expense accruals and the deferred revenue</t>
  </si>
  <si>
    <t>Add Back Debt Principal</t>
  </si>
  <si>
    <t>Add Back Capex</t>
  </si>
  <si>
    <t>Less Depreciation</t>
  </si>
  <si>
    <t>estimated</t>
  </si>
  <si>
    <t>Adjusted</t>
  </si>
  <si>
    <t>GHA Loan Covenant</t>
  </si>
  <si>
    <t>Glen's Test</t>
  </si>
  <si>
    <t>Calculation</t>
  </si>
  <si>
    <t>Actual</t>
  </si>
  <si>
    <t>Budg 06.14.22</t>
  </si>
  <si>
    <t>FY23 Proj</t>
  </si>
  <si>
    <t>FY23 Actual</t>
  </si>
  <si>
    <t>6/30/2018</t>
  </si>
  <si>
    <t>12/31/2021</t>
  </si>
  <si>
    <t>10/31/2022</t>
  </si>
  <si>
    <t>FY23</t>
  </si>
  <si>
    <t>LR 05.22.2023</t>
  </si>
  <si>
    <t>08.29 in QB</t>
  </si>
  <si>
    <t>FY24 Proj</t>
  </si>
  <si>
    <t>FY24 LT est 6.4.2024</t>
  </si>
  <si>
    <t>FY25 Budget</t>
  </si>
  <si>
    <t>Net results for the year (considers both GF and SRF):</t>
  </si>
  <si>
    <t>Net profit minimum</t>
  </si>
  <si>
    <t xml:space="preserve">  Per my final profit/loss statements - as audited</t>
  </si>
  <si>
    <t>FY25 Budg</t>
  </si>
  <si>
    <t>FY23 Act</t>
  </si>
  <si>
    <t>Min w/out capital</t>
  </si>
  <si>
    <t>FY24</t>
  </si>
  <si>
    <t xml:space="preserve">  Per the original General Fund budget </t>
  </si>
  <si>
    <t>Add back:</t>
  </si>
  <si>
    <t xml:space="preserve">  Building lease expenditure - 261-4210</t>
  </si>
  <si>
    <t xml:space="preserve">  Capital outlay - all 6410 accounts</t>
  </si>
  <si>
    <t xml:space="preserve">Under 11-452/6410, 11-456 Facilities/6410, &amp; 11-261 Op&amp;Maint/6410    ; </t>
  </si>
  <si>
    <t xml:space="preserve">  Interest expenditure - included in 641-8110</t>
  </si>
  <si>
    <t>41-511-7290 Debt ; I do NOT see any 641 accts</t>
  </si>
  <si>
    <t xml:space="preserve">  Non-recurring downpayment - included in 641-8110</t>
  </si>
  <si>
    <t>Adjusted EBIDA</t>
  </si>
  <si>
    <t>All scheduled principal/interest payments for loans:</t>
  </si>
  <si>
    <t xml:space="preserve">  Per the prior CB assumed loan structure, see Glen's email</t>
  </si>
  <si>
    <t xml:space="preserve">  Per the prior CSDC assumed loan structure, see Glen's email</t>
  </si>
  <si>
    <t xml:space="preserve">  Actual Chemical Bank and CSDC loans, over a 12-month period:</t>
  </si>
  <si>
    <t xml:space="preserve">     Chemical Bank   $8,395.90/mo.</t>
  </si>
  <si>
    <t>annual pymt (prin+int)</t>
  </si>
  <si>
    <t xml:space="preserve">     CSDC   $6,982.17/mo.</t>
  </si>
  <si>
    <t>Total debt to be serviced</t>
  </si>
  <si>
    <t>Calculated DSC Ratio</t>
  </si>
  <si>
    <t>Required DSC Ratio</t>
  </si>
  <si>
    <t>Are we compliant?</t>
  </si>
  <si>
    <t xml:space="preserve">Leave at 12% - overage is due to bonuses </t>
  </si>
  <si>
    <t>YTD                                           July 1, 2023-March 31, 2024</t>
  </si>
  <si>
    <r>
      <t xml:space="preserve">FY25 Budget         </t>
    </r>
    <r>
      <rPr>
        <sz val="10"/>
        <rFont val="Times New Roman"/>
        <family val="1"/>
      </rPr>
      <t xml:space="preserve"> July 1, 2024-June 30, 2025</t>
    </r>
    <r>
      <rPr>
        <sz val="12"/>
        <rFont val="Times New Roman"/>
        <family val="1"/>
      </rPr>
      <t xml:space="preserve"> </t>
    </r>
  </si>
  <si>
    <t xml:space="preserve">                   Special Revenue Fund</t>
  </si>
  <si>
    <t>YTD                              July 1, 2023 - 3/31/24</t>
  </si>
  <si>
    <t>FY24 Orig Budget</t>
  </si>
  <si>
    <t xml:space="preserve">FY25 Budget </t>
  </si>
  <si>
    <t xml:space="preserve">                       for Fiscal Year Ending June 30, 2024</t>
  </si>
  <si>
    <t xml:space="preserve">FY24 Amended Budget  </t>
  </si>
  <si>
    <t xml:space="preserve">  Transportation, Community, &amp; Other</t>
  </si>
  <si>
    <t>6/16/24</t>
  </si>
  <si>
    <t xml:space="preserve">                       Amended Budget</t>
  </si>
  <si>
    <t xml:space="preserve">                   6/16/24</t>
  </si>
  <si>
    <r>
      <t xml:space="preserve">                       General </t>
    </r>
    <r>
      <rPr>
        <b/>
        <sz val="14"/>
        <rFont val="Times New Roman"/>
        <family val="1"/>
      </rPr>
      <t>Fund</t>
    </r>
  </si>
  <si>
    <t xml:space="preserve">                               Greater Heights Academy</t>
  </si>
  <si>
    <t xml:space="preserve">  FY24 Original and Amended Budget</t>
  </si>
  <si>
    <t xml:space="preserve">                   for Fiscal Year Ending June 30,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</si>
</sst>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"/>
    <numFmt numFmtId="166" formatCode="&quot;$&quot;#,##0"/>
    <numFmt numFmtId="167" formatCode="#,##0.00;\-#,##0.00"/>
  </numFmts>
  <fonts count="49" x14ac:knownFonts="1">
    <font>
      <sz val="10"/>
      <name val="Arial"/>
    </font>
    <font>
      <sz val="11"/>
      <color theme="1"/>
      <name val="Calibri"/>
      <family val="2"/>
      <scheme val="minor"/>
    </font>
    <font>
      <b/>
      <i/>
      <sz val="14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b/>
      <i/>
      <sz val="8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i/>
      <sz val="12"/>
      <name val="Times New Roman"/>
      <family val="1"/>
    </font>
    <font>
      <b/>
      <sz val="10"/>
      <name val="Times New Roman"/>
      <family val="1"/>
    </font>
    <font>
      <sz val="9"/>
      <name val="Times New Roman"/>
      <family val="1"/>
    </font>
    <font>
      <i/>
      <sz val="10"/>
      <name val="Times New Roman"/>
      <family val="1"/>
    </font>
    <font>
      <i/>
      <sz val="8"/>
      <name val="Times New Roman"/>
      <family val="1"/>
    </font>
    <font>
      <b/>
      <u/>
      <sz val="11"/>
      <name val="Times New Roman"/>
      <family val="1"/>
    </font>
    <font>
      <sz val="7"/>
      <name val="Times New Roman"/>
      <family val="1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8"/>
      <name val="Times New Roman"/>
      <family val="1"/>
    </font>
    <font>
      <b/>
      <i/>
      <sz val="9"/>
      <name val="Times New Roman"/>
      <family val="1"/>
    </font>
    <font>
      <sz val="18"/>
      <name val="Arial"/>
      <family val="2"/>
    </font>
    <font>
      <b/>
      <i/>
      <sz val="11"/>
      <name val="Times New Roman"/>
      <family val="1"/>
    </font>
    <font>
      <b/>
      <i/>
      <sz val="18"/>
      <name val="Times New Roman"/>
      <family val="1"/>
    </font>
    <font>
      <sz val="14"/>
      <name val="Times New Roman"/>
      <family val="1"/>
    </font>
    <font>
      <i/>
      <sz val="14"/>
      <name val="Times New Roman"/>
      <family val="1"/>
    </font>
    <font>
      <b/>
      <u/>
      <sz val="14"/>
      <name val="Times New Roman"/>
      <family val="1"/>
    </font>
    <font>
      <sz val="14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8"/>
      <color theme="1"/>
      <name val="Calibri"/>
      <family val="2"/>
      <scheme val="minor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rgb="FF323232"/>
      <name val="Arial"/>
      <family val="2"/>
    </font>
    <font>
      <b/>
      <sz val="11"/>
      <color rgb="FFFF0000"/>
      <name val="Calibri"/>
      <family val="2"/>
      <scheme val="minor"/>
    </font>
    <font>
      <b/>
      <sz val="16"/>
      <color theme="1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2"/>
    </font>
    <font>
      <sz val="12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i/>
      <sz val="12"/>
      <color theme="1"/>
      <name val="Times New Roman"/>
      <family val="1"/>
    </font>
    <font>
      <u/>
      <sz val="12"/>
      <color theme="1"/>
      <name val="Times New Roman"/>
      <family val="1"/>
    </font>
    <font>
      <b/>
      <u/>
      <sz val="9"/>
      <color theme="1"/>
      <name val="Times New Roman"/>
      <family val="1"/>
    </font>
    <font>
      <b/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name val="Times New Roman"/>
      <family val="1"/>
    </font>
    <font>
      <u/>
      <sz val="1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0" fontId="4" fillId="0" borderId="0"/>
    <xf numFmtId="44" fontId="27" fillId="0" borderId="0" applyFont="0" applyFill="0" applyBorder="0" applyAlignment="0" applyProtection="0"/>
    <xf numFmtId="0" fontId="1" fillId="0" borderId="0"/>
    <xf numFmtId="0" fontId="1" fillId="0" borderId="0"/>
  </cellStyleXfs>
  <cellXfs count="360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Continuous"/>
    </xf>
    <xf numFmtId="164" fontId="3" fillId="0" borderId="0" xfId="1" applyNumberFormat="1" applyFont="1" applyFill="1" applyAlignment="1">
      <alignment horizontal="centerContinuous"/>
    </xf>
    <xf numFmtId="0" fontId="5" fillId="0" borderId="0" xfId="0" applyFont="1" applyAlignment="1">
      <alignment horizontal="centerContinuous"/>
    </xf>
    <xf numFmtId="164" fontId="0" fillId="0" borderId="0" xfId="1" applyNumberFormat="1" applyFont="1" applyFill="1"/>
    <xf numFmtId="0" fontId="6" fillId="0" borderId="0" xfId="0" applyFont="1" applyAlignment="1">
      <alignment horizontal="centerContinuous"/>
    </xf>
    <xf numFmtId="164" fontId="6" fillId="0" borderId="0" xfId="1" applyNumberFormat="1" applyFont="1" applyFill="1" applyAlignment="1">
      <alignment horizontal="centerContinuous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0" fontId="9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164" fontId="6" fillId="0" borderId="6" xfId="1" applyNumberFormat="1" applyFont="1" applyFill="1" applyBorder="1"/>
    <xf numFmtId="5" fontId="6" fillId="0" borderId="7" xfId="0" applyNumberFormat="1" applyFont="1" applyBorder="1" applyAlignment="1">
      <alignment horizontal="center"/>
    </xf>
    <xf numFmtId="0" fontId="7" fillId="0" borderId="8" xfId="0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0" xfId="0" applyFont="1" applyBorder="1"/>
    <xf numFmtId="164" fontId="6" fillId="0" borderId="10" xfId="1" applyNumberFormat="1" applyFont="1" applyFill="1" applyBorder="1"/>
    <xf numFmtId="5" fontId="6" fillId="0" borderId="11" xfId="0" applyNumberFormat="1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3" xfId="0" applyFont="1" applyBorder="1"/>
    <xf numFmtId="164" fontId="6" fillId="0" borderId="14" xfId="1" applyNumberFormat="1" applyFont="1" applyFill="1" applyBorder="1"/>
    <xf numFmtId="166" fontId="6" fillId="0" borderId="15" xfId="0" applyNumberFormat="1" applyFont="1" applyBorder="1"/>
    <xf numFmtId="164" fontId="6" fillId="0" borderId="13" xfId="1" applyNumberFormat="1" applyFont="1" applyFill="1" applyBorder="1"/>
    <xf numFmtId="164" fontId="6" fillId="0" borderId="0" xfId="1" applyNumberFormat="1" applyFont="1" applyFill="1" applyBorder="1"/>
    <xf numFmtId="0" fontId="6" fillId="0" borderId="14" xfId="0" applyFont="1" applyBorder="1" applyAlignment="1">
      <alignment horizontal="left"/>
    </xf>
    <xf numFmtId="0" fontId="6" fillId="0" borderId="16" xfId="0" applyFont="1" applyBorder="1"/>
    <xf numFmtId="0" fontId="6" fillId="0" borderId="12" xfId="0" quotePrefix="1" applyFont="1" applyBorder="1" applyAlignment="1">
      <alignment horizontal="center"/>
    </xf>
    <xf numFmtId="0" fontId="6" fillId="0" borderId="13" xfId="0" applyFont="1" applyBorder="1" applyAlignment="1">
      <alignment horizontal="left"/>
    </xf>
    <xf numFmtId="0" fontId="10" fillId="0" borderId="13" xfId="0" applyFont="1" applyBorder="1"/>
    <xf numFmtId="164" fontId="6" fillId="0" borderId="20" xfId="1" applyNumberFormat="1" applyFont="1" applyFill="1" applyBorder="1"/>
    <xf numFmtId="166" fontId="6" fillId="0" borderId="21" xfId="0" applyNumberFormat="1" applyFont="1" applyBorder="1"/>
    <xf numFmtId="0" fontId="7" fillId="0" borderId="17" xfId="0" applyFont="1" applyBorder="1" applyAlignment="1">
      <alignment horizontal="left"/>
    </xf>
    <xf numFmtId="0" fontId="7" fillId="0" borderId="18" xfId="0" applyFont="1" applyBorder="1" applyAlignment="1">
      <alignment horizontal="center"/>
    </xf>
    <xf numFmtId="0" fontId="7" fillId="0" borderId="16" xfId="0" applyFont="1" applyBorder="1"/>
    <xf numFmtId="164" fontId="9" fillId="0" borderId="13" xfId="1" applyNumberFormat="1" applyFont="1" applyFill="1" applyBorder="1"/>
    <xf numFmtId="166" fontId="9" fillId="0" borderId="15" xfId="0" applyNumberFormat="1" applyFont="1" applyBorder="1"/>
    <xf numFmtId="0" fontId="7" fillId="0" borderId="22" xfId="0" applyFont="1" applyBorder="1" applyAlignment="1">
      <alignment horizontal="left"/>
    </xf>
    <xf numFmtId="0" fontId="7" fillId="0" borderId="23" xfId="0" applyFont="1" applyBorder="1" applyAlignment="1">
      <alignment horizontal="center"/>
    </xf>
    <xf numFmtId="0" fontId="7" fillId="0" borderId="23" xfId="0" applyFont="1" applyBorder="1"/>
    <xf numFmtId="164" fontId="7" fillId="0" borderId="0" xfId="1" applyNumberFormat="1" applyFont="1" applyFill="1" applyBorder="1"/>
    <xf numFmtId="166" fontId="12" fillId="0" borderId="24" xfId="0" applyNumberFormat="1" applyFont="1" applyBorder="1"/>
    <xf numFmtId="0" fontId="7" fillId="0" borderId="25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/>
    <xf numFmtId="165" fontId="6" fillId="0" borderId="0" xfId="0" applyNumberFormat="1" applyFont="1"/>
    <xf numFmtId="166" fontId="6" fillId="0" borderId="24" xfId="0" applyNumberFormat="1" applyFont="1" applyBorder="1"/>
    <xf numFmtId="0" fontId="7" fillId="0" borderId="26" xfId="0" applyFont="1" applyBorder="1" applyAlignment="1">
      <alignment horizontal="left"/>
    </xf>
    <xf numFmtId="0" fontId="13" fillId="0" borderId="0" xfId="0" applyFont="1" applyAlignment="1">
      <alignment horizontal="left"/>
    </xf>
    <xf numFmtId="5" fontId="6" fillId="0" borderId="24" xfId="0" applyNumberFormat="1" applyFont="1" applyBorder="1"/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0" fillId="0" borderId="15" xfId="0" applyBorder="1"/>
    <xf numFmtId="0" fontId="9" fillId="0" borderId="17" xfId="0" applyFont="1" applyBorder="1" applyAlignment="1">
      <alignment horizontal="left"/>
    </xf>
    <xf numFmtId="0" fontId="9" fillId="0" borderId="18" xfId="0" applyFont="1" applyBorder="1" applyAlignment="1">
      <alignment horizontal="center"/>
    </xf>
    <xf numFmtId="0" fontId="9" fillId="0" borderId="16" xfId="0" applyFont="1" applyBorder="1"/>
    <xf numFmtId="0" fontId="9" fillId="0" borderId="26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/>
    <xf numFmtId="164" fontId="9" fillId="0" borderId="0" xfId="1" applyNumberFormat="1" applyFont="1" applyFill="1" applyBorder="1"/>
    <xf numFmtId="166" fontId="9" fillId="0" borderId="24" xfId="0" applyNumberFormat="1" applyFont="1" applyBorder="1"/>
    <xf numFmtId="0" fontId="9" fillId="0" borderId="0" xfId="0" applyFont="1" applyAlignment="1">
      <alignment horizontal="left"/>
    </xf>
    <xf numFmtId="0" fontId="9" fillId="0" borderId="12" xfId="0" applyFont="1" applyBorder="1" applyAlignment="1">
      <alignment horizontal="left"/>
    </xf>
    <xf numFmtId="0" fontId="9" fillId="0" borderId="18" xfId="0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 applyAlignment="1">
      <alignment horizontal="center"/>
    </xf>
    <xf numFmtId="0" fontId="9" fillId="0" borderId="23" xfId="0" applyFont="1" applyBorder="1"/>
    <xf numFmtId="164" fontId="9" fillId="0" borderId="23" xfId="1" applyNumberFormat="1" applyFont="1" applyFill="1" applyBorder="1"/>
    <xf numFmtId="166" fontId="12" fillId="0" borderId="27" xfId="0" applyNumberFormat="1" applyFont="1" applyBorder="1"/>
    <xf numFmtId="0" fontId="6" fillId="0" borderId="12" xfId="0" applyFont="1" applyBorder="1" applyAlignment="1">
      <alignment horizontal="left"/>
    </xf>
    <xf numFmtId="166" fontId="9" fillId="0" borderId="13" xfId="0" applyNumberFormat="1" applyFont="1" applyBorder="1"/>
    <xf numFmtId="0" fontId="6" fillId="0" borderId="26" xfId="0" applyFont="1" applyBorder="1"/>
    <xf numFmtId="0" fontId="6" fillId="0" borderId="8" xfId="0" applyFont="1" applyBorder="1"/>
    <xf numFmtId="0" fontId="9" fillId="0" borderId="10" xfId="0" applyFont="1" applyBorder="1" applyAlignment="1">
      <alignment horizontal="center"/>
    </xf>
    <xf numFmtId="0" fontId="9" fillId="0" borderId="10" xfId="0" applyFont="1" applyBorder="1"/>
    <xf numFmtId="164" fontId="9" fillId="0" borderId="10" xfId="1" applyNumberFormat="1" applyFont="1" applyFill="1" applyBorder="1"/>
    <xf numFmtId="166" fontId="9" fillId="0" borderId="11" xfId="0" applyNumberFormat="1" applyFont="1" applyBorder="1"/>
    <xf numFmtId="0" fontId="9" fillId="0" borderId="18" xfId="0" applyFont="1" applyBorder="1" applyAlignment="1">
      <alignment horizontal="left"/>
    </xf>
    <xf numFmtId="0" fontId="9" fillId="0" borderId="16" xfId="0" applyFont="1" applyBorder="1" applyAlignment="1">
      <alignment horizontal="left"/>
    </xf>
    <xf numFmtId="164" fontId="9" fillId="0" borderId="13" xfId="1" applyNumberFormat="1" applyFont="1" applyFill="1" applyBorder="1" applyAlignment="1">
      <alignment horizontal="right"/>
    </xf>
    <xf numFmtId="0" fontId="9" fillId="0" borderId="23" xfId="0" applyFont="1" applyBorder="1" applyAlignment="1">
      <alignment horizontal="left"/>
    </xf>
    <xf numFmtId="164" fontId="9" fillId="0" borderId="23" xfId="1" applyNumberFormat="1" applyFont="1" applyFill="1" applyBorder="1" applyAlignment="1">
      <alignment horizontal="right"/>
    </xf>
    <xf numFmtId="166" fontId="12" fillId="0" borderId="27" xfId="0" applyNumberFormat="1" applyFont="1" applyBorder="1" applyAlignment="1">
      <alignment horizontal="right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3" xfId="0" applyFont="1" applyBorder="1"/>
    <xf numFmtId="164" fontId="6" fillId="0" borderId="23" xfId="1" applyNumberFormat="1" applyFont="1" applyFill="1" applyBorder="1"/>
    <xf numFmtId="0" fontId="9" fillId="0" borderId="10" xfId="0" applyFont="1" applyBorder="1" applyAlignment="1">
      <alignment horizontal="left"/>
    </xf>
    <xf numFmtId="166" fontId="6" fillId="0" borderId="11" xfId="0" applyNumberFormat="1" applyFont="1" applyBorder="1"/>
    <xf numFmtId="0" fontId="4" fillId="0" borderId="0" xfId="0" applyFont="1"/>
    <xf numFmtId="166" fontId="12" fillId="0" borderId="11" xfId="0" applyNumberFormat="1" applyFont="1" applyBorder="1"/>
    <xf numFmtId="0" fontId="9" fillId="0" borderId="12" xfId="0" applyFont="1" applyBorder="1" applyAlignment="1">
      <alignment horizontal="center"/>
    </xf>
    <xf numFmtId="0" fontId="6" fillId="0" borderId="18" xfId="0" applyFont="1" applyBorder="1"/>
    <xf numFmtId="0" fontId="6" fillId="0" borderId="19" xfId="0" applyFont="1" applyBorder="1"/>
    <xf numFmtId="164" fontId="6" fillId="0" borderId="18" xfId="1" applyNumberFormat="1" applyFont="1" applyFill="1" applyBorder="1"/>
    <xf numFmtId="0" fontId="0" fillId="0" borderId="24" xfId="0" applyBorder="1"/>
    <xf numFmtId="166" fontId="9" fillId="0" borderId="29" xfId="0" applyNumberFormat="1" applyFont="1" applyBorder="1"/>
    <xf numFmtId="166" fontId="6" fillId="0" borderId="29" xfId="0" applyNumberFormat="1" applyFont="1" applyBorder="1"/>
    <xf numFmtId="0" fontId="9" fillId="0" borderId="8" xfId="2" applyFont="1" applyBorder="1"/>
    <xf numFmtId="0" fontId="9" fillId="0" borderId="10" xfId="2" applyFont="1" applyBorder="1" applyAlignment="1">
      <alignment horizontal="left" indent="1"/>
    </xf>
    <xf numFmtId="0" fontId="9" fillId="0" borderId="10" xfId="2" applyFont="1" applyBorder="1" applyAlignment="1">
      <alignment horizontal="center"/>
    </xf>
    <xf numFmtId="0" fontId="9" fillId="0" borderId="10" xfId="2" applyFont="1" applyBorder="1"/>
    <xf numFmtId="0" fontId="6" fillId="0" borderId="12" xfId="2" quotePrefix="1" applyFont="1" applyBorder="1" applyAlignment="1">
      <alignment horizontal="center"/>
    </xf>
    <xf numFmtId="0" fontId="6" fillId="0" borderId="13" xfId="2" applyFont="1" applyBorder="1" applyAlignment="1">
      <alignment horizontal="center"/>
    </xf>
    <xf numFmtId="0" fontId="6" fillId="0" borderId="13" xfId="2" applyFont="1" applyBorder="1"/>
    <xf numFmtId="0" fontId="9" fillId="0" borderId="8" xfId="2" applyFont="1" applyBorder="1" applyAlignment="1">
      <alignment horizontal="left"/>
    </xf>
    <xf numFmtId="0" fontId="9" fillId="0" borderId="10" xfId="2" applyFont="1" applyBorder="1" applyAlignment="1">
      <alignment horizontal="left"/>
    </xf>
    <xf numFmtId="0" fontId="7" fillId="0" borderId="8" xfId="0" applyFont="1" applyBorder="1"/>
    <xf numFmtId="0" fontId="7" fillId="0" borderId="10" xfId="0" applyFont="1" applyBorder="1" applyAlignment="1">
      <alignment horizontal="center"/>
    </xf>
    <xf numFmtId="0" fontId="7" fillId="0" borderId="10" xfId="0" applyFont="1" applyBorder="1"/>
    <xf numFmtId="164" fontId="9" fillId="0" borderId="14" xfId="1" applyNumberFormat="1" applyFont="1" applyFill="1" applyBorder="1"/>
    <xf numFmtId="166" fontId="12" fillId="0" borderId="15" xfId="0" applyNumberFormat="1" applyFont="1" applyBorder="1"/>
    <xf numFmtId="0" fontId="7" fillId="0" borderId="22" xfId="0" applyFont="1" applyBorder="1"/>
    <xf numFmtId="0" fontId="7" fillId="0" borderId="26" xfId="0" applyFont="1" applyBorder="1"/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17" xfId="0" applyFont="1" applyBorder="1"/>
    <xf numFmtId="0" fontId="7" fillId="0" borderId="18" xfId="0" applyFont="1" applyBorder="1"/>
    <xf numFmtId="0" fontId="7" fillId="0" borderId="28" xfId="0" applyFont="1" applyBorder="1"/>
    <xf numFmtId="0" fontId="7" fillId="0" borderId="32" xfId="0" applyFont="1" applyBorder="1"/>
    <xf numFmtId="0" fontId="7" fillId="0" borderId="33" xfId="0" applyFont="1" applyBorder="1" applyAlignment="1">
      <alignment horizontal="center"/>
    </xf>
    <xf numFmtId="0" fontId="8" fillId="0" borderId="34" xfId="0" applyFont="1" applyBorder="1"/>
    <xf numFmtId="164" fontId="6" fillId="0" borderId="0" xfId="1" applyNumberFormat="1" applyFont="1" applyFill="1"/>
    <xf numFmtId="0" fontId="17" fillId="0" borderId="0" xfId="0" applyFont="1" applyAlignment="1">
      <alignment horizontal="centerContinuous"/>
    </xf>
    <xf numFmtId="164" fontId="17" fillId="0" borderId="0" xfId="1" applyNumberFormat="1" applyFont="1" applyAlignment="1">
      <alignment horizontal="centerContinuous"/>
    </xf>
    <xf numFmtId="0" fontId="18" fillId="0" borderId="0" xfId="0" applyFont="1" applyAlignment="1">
      <alignment horizontal="centerContinuous"/>
    </xf>
    <xf numFmtId="164" fontId="19" fillId="0" borderId="0" xfId="1" applyNumberFormat="1" applyFont="1"/>
    <xf numFmtId="0" fontId="20" fillId="0" borderId="0" xfId="0" applyFont="1" applyAlignment="1">
      <alignment horizontal="centerContinuous"/>
    </xf>
    <xf numFmtId="164" fontId="6" fillId="0" borderId="0" xfId="1" applyNumberFormat="1" applyFont="1" applyAlignment="1">
      <alignment horizontal="centerContinuous"/>
    </xf>
    <xf numFmtId="0" fontId="22" fillId="0" borderId="0" xfId="0" applyFont="1" applyAlignment="1">
      <alignment horizontal="centerContinuous"/>
    </xf>
    <xf numFmtId="164" fontId="22" fillId="0" borderId="0" xfId="1" applyNumberFormat="1" applyFont="1" applyAlignment="1">
      <alignment horizontal="centerContinuous"/>
    </xf>
    <xf numFmtId="0" fontId="3" fillId="0" borderId="37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3" xfId="0" applyFont="1" applyBorder="1"/>
    <xf numFmtId="164" fontId="22" fillId="0" borderId="13" xfId="1" applyNumberFormat="1" applyFont="1" applyBorder="1"/>
    <xf numFmtId="5" fontId="22" fillId="0" borderId="15" xfId="0" applyNumberFormat="1" applyFont="1" applyBorder="1" applyAlignment="1">
      <alignment horizontal="center"/>
    </xf>
    <xf numFmtId="0" fontId="3" fillId="0" borderId="12" xfId="0" applyFont="1" applyBorder="1" applyAlignment="1">
      <alignment horizontal="left"/>
    </xf>
    <xf numFmtId="0" fontId="22" fillId="0" borderId="16" xfId="0" applyFont="1" applyBorder="1"/>
    <xf numFmtId="166" fontId="22" fillId="0" borderId="15" xfId="0" applyNumberFormat="1" applyFont="1" applyBorder="1"/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left"/>
    </xf>
    <xf numFmtId="0" fontId="22" fillId="0" borderId="12" xfId="0" quotePrefix="1" applyFont="1" applyBorder="1" applyAlignment="1">
      <alignment horizontal="center"/>
    </xf>
    <xf numFmtId="164" fontId="22" fillId="0" borderId="19" xfId="1" applyNumberFormat="1" applyFont="1" applyBorder="1"/>
    <xf numFmtId="166" fontId="22" fillId="0" borderId="21" xfId="0" applyNumberFormat="1" applyFont="1" applyBorder="1"/>
    <xf numFmtId="0" fontId="3" fillId="0" borderId="17" xfId="0" applyFont="1" applyBorder="1" applyAlignment="1">
      <alignment horizontal="left"/>
    </xf>
    <xf numFmtId="0" fontId="3" fillId="0" borderId="18" xfId="0" applyFont="1" applyBorder="1" applyAlignment="1">
      <alignment horizontal="center"/>
    </xf>
    <xf numFmtId="0" fontId="3" fillId="0" borderId="16" xfId="0" applyFont="1" applyBorder="1"/>
    <xf numFmtId="164" fontId="3" fillId="0" borderId="13" xfId="1" applyNumberFormat="1" applyFont="1" applyBorder="1"/>
    <xf numFmtId="166" fontId="3" fillId="0" borderId="15" xfId="0" applyNumberFormat="1" applyFont="1" applyBorder="1"/>
    <xf numFmtId="0" fontId="3" fillId="0" borderId="22" xfId="0" applyFont="1" applyBorder="1" applyAlignment="1">
      <alignment horizontal="left"/>
    </xf>
    <xf numFmtId="0" fontId="3" fillId="0" borderId="23" xfId="0" applyFont="1" applyBorder="1" applyAlignment="1">
      <alignment horizontal="center"/>
    </xf>
    <xf numFmtId="0" fontId="3" fillId="0" borderId="23" xfId="0" applyFont="1" applyBorder="1"/>
    <xf numFmtId="164" fontId="3" fillId="0" borderId="0" xfId="1" applyNumberFormat="1" applyFont="1"/>
    <xf numFmtId="166" fontId="23" fillId="0" borderId="24" xfId="0" applyNumberFormat="1" applyFont="1" applyBorder="1"/>
    <xf numFmtId="0" fontId="3" fillId="0" borderId="25" xfId="0" applyFont="1" applyBorder="1" applyAlignment="1">
      <alignment horizontal="left"/>
    </xf>
    <xf numFmtId="0" fontId="22" fillId="0" borderId="0" xfId="0" applyFont="1" applyAlignment="1">
      <alignment horizontal="center"/>
    </xf>
    <xf numFmtId="0" fontId="22" fillId="0" borderId="0" xfId="0" applyFont="1"/>
    <xf numFmtId="164" fontId="22" fillId="0" borderId="0" xfId="1" applyNumberFormat="1" applyFont="1"/>
    <xf numFmtId="166" fontId="22" fillId="0" borderId="24" xfId="0" applyNumberFormat="1" applyFont="1" applyBorder="1"/>
    <xf numFmtId="0" fontId="25" fillId="0" borderId="24" xfId="0" applyFont="1" applyBorder="1"/>
    <xf numFmtId="0" fontId="22" fillId="0" borderId="19" xfId="0" applyFont="1" applyBorder="1"/>
    <xf numFmtId="0" fontId="22" fillId="0" borderId="18" xfId="0" applyFont="1" applyBorder="1" applyAlignment="1">
      <alignment horizontal="center"/>
    </xf>
    <xf numFmtId="0" fontId="22" fillId="0" borderId="18" xfId="0" applyFont="1" applyBorder="1"/>
    <xf numFmtId="0" fontId="3" fillId="0" borderId="26" xfId="0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2" fillId="0" borderId="23" xfId="0" applyFont="1" applyBorder="1" applyAlignment="1">
      <alignment horizontal="center"/>
    </xf>
    <xf numFmtId="0" fontId="22" fillId="0" borderId="23" xfId="0" applyFont="1" applyBorder="1"/>
    <xf numFmtId="164" fontId="3" fillId="0" borderId="23" xfId="1" applyNumberFormat="1" applyFont="1" applyBorder="1"/>
    <xf numFmtId="166" fontId="23" fillId="0" borderId="29" xfId="0" applyNumberFormat="1" applyFont="1" applyBorder="1"/>
    <xf numFmtId="0" fontId="3" fillId="0" borderId="22" xfId="0" applyFont="1" applyBorder="1"/>
    <xf numFmtId="0" fontId="3" fillId="0" borderId="26" xfId="0" applyFont="1" applyBorder="1"/>
    <xf numFmtId="0" fontId="3" fillId="0" borderId="0" xfId="0" applyFont="1"/>
    <xf numFmtId="0" fontId="3" fillId="0" borderId="17" xfId="0" applyFont="1" applyBorder="1"/>
    <xf numFmtId="0" fontId="3" fillId="0" borderId="18" xfId="0" applyFont="1" applyBorder="1"/>
    <xf numFmtId="0" fontId="3" fillId="0" borderId="8" xfId="0" applyFont="1" applyBorder="1"/>
    <xf numFmtId="0" fontId="3" fillId="0" borderId="10" xfId="0" applyFont="1" applyBorder="1" applyAlignment="1">
      <alignment horizontal="center"/>
    </xf>
    <xf numFmtId="0" fontId="3" fillId="0" borderId="10" xfId="0" applyFont="1" applyBorder="1"/>
    <xf numFmtId="0" fontId="3" fillId="0" borderId="32" xfId="0" applyFont="1" applyBorder="1"/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166" fontId="3" fillId="0" borderId="0" xfId="0" applyNumberFormat="1" applyFont="1"/>
    <xf numFmtId="0" fontId="25" fillId="0" borderId="0" xfId="0" applyFont="1"/>
    <xf numFmtId="164" fontId="25" fillId="0" borderId="0" xfId="1" applyNumberFormat="1" applyFont="1"/>
    <xf numFmtId="164" fontId="0" fillId="0" borderId="0" xfId="1" applyNumberFormat="1" applyFont="1"/>
    <xf numFmtId="0" fontId="3" fillId="2" borderId="26" xfId="0" applyFont="1" applyFill="1" applyBorder="1" applyAlignment="1">
      <alignment horizontal="left"/>
    </xf>
    <xf numFmtId="0" fontId="24" fillId="2" borderId="0" xfId="0" applyFont="1" applyFill="1" applyAlignment="1">
      <alignment horizontal="left"/>
    </xf>
    <xf numFmtId="0" fontId="22" fillId="2" borderId="0" xfId="0" applyFont="1" applyFill="1" applyAlignment="1">
      <alignment horizontal="center"/>
    </xf>
    <xf numFmtId="0" fontId="22" fillId="2" borderId="0" xfId="0" applyFont="1" applyFill="1"/>
    <xf numFmtId="164" fontId="3" fillId="2" borderId="0" xfId="1" applyNumberFormat="1" applyFont="1" applyFill="1"/>
    <xf numFmtId="166" fontId="3" fillId="2" borderId="24" xfId="0" applyNumberFormat="1" applyFont="1" applyFill="1" applyBorder="1"/>
    <xf numFmtId="166" fontId="6" fillId="0" borderId="0" xfId="0" applyNumberFormat="1" applyFont="1"/>
    <xf numFmtId="0" fontId="7" fillId="0" borderId="13" xfId="0" applyFont="1" applyBorder="1"/>
    <xf numFmtId="0" fontId="9" fillId="0" borderId="13" xfId="0" applyFont="1" applyBorder="1" applyAlignment="1">
      <alignment horizontal="left"/>
    </xf>
    <xf numFmtId="0" fontId="7" fillId="0" borderId="13" xfId="0" applyFont="1" applyBorder="1" applyAlignment="1">
      <alignment horizontal="center"/>
    </xf>
    <xf numFmtId="164" fontId="7" fillId="0" borderId="13" xfId="1" applyNumberFormat="1" applyFont="1" applyFill="1" applyBorder="1"/>
    <xf numFmtId="166" fontId="6" fillId="0" borderId="13" xfId="0" applyNumberFormat="1" applyFont="1" applyBorder="1"/>
    <xf numFmtId="164" fontId="6" fillId="0" borderId="15" xfId="1" applyNumberFormat="1" applyFont="1" applyBorder="1"/>
    <xf numFmtId="166" fontId="22" fillId="0" borderId="0" xfId="0" applyNumberFormat="1" applyFont="1"/>
    <xf numFmtId="39" fontId="3" fillId="0" borderId="13" xfId="1" applyNumberFormat="1" applyFont="1" applyBorder="1"/>
    <xf numFmtId="39" fontId="3" fillId="0" borderId="15" xfId="0" applyNumberFormat="1" applyFont="1" applyBorder="1"/>
    <xf numFmtId="39" fontId="3" fillId="0" borderId="30" xfId="1" applyNumberFormat="1" applyFont="1" applyBorder="1"/>
    <xf numFmtId="39" fontId="3" fillId="0" borderId="31" xfId="0" applyNumberFormat="1" applyFont="1" applyBorder="1"/>
    <xf numFmtId="39" fontId="3" fillId="2" borderId="13" xfId="1" applyNumberFormat="1" applyFont="1" applyFill="1" applyBorder="1"/>
    <xf numFmtId="39" fontId="3" fillId="0" borderId="20" xfId="1" applyNumberFormat="1" applyFont="1" applyBorder="1"/>
    <xf numFmtId="39" fontId="3" fillId="0" borderId="35" xfId="1" applyNumberFormat="1" applyFont="1" applyBorder="1"/>
    <xf numFmtId="0" fontId="26" fillId="0" borderId="4" xfId="0" applyFont="1" applyBorder="1" applyAlignment="1">
      <alignment horizontal="center" wrapText="1"/>
    </xf>
    <xf numFmtId="0" fontId="30" fillId="0" borderId="0" xfId="4" applyFont="1"/>
    <xf numFmtId="0" fontId="30" fillId="0" borderId="0" xfId="0" applyFont="1"/>
    <xf numFmtId="0" fontId="0" fillId="4" borderId="0" xfId="0" applyFill="1"/>
    <xf numFmtId="0" fontId="31" fillId="0" borderId="0" xfId="0" applyFont="1"/>
    <xf numFmtId="0" fontId="0" fillId="5" borderId="0" xfId="0" applyFill="1"/>
    <xf numFmtId="49" fontId="30" fillId="0" borderId="0" xfId="0" applyNumberFormat="1" applyFont="1" applyAlignment="1">
      <alignment horizontal="center"/>
    </xf>
    <xf numFmtId="49" fontId="30" fillId="0" borderId="39" xfId="0" applyNumberFormat="1" applyFont="1" applyBorder="1" applyAlignment="1">
      <alignment horizontal="center"/>
    </xf>
    <xf numFmtId="49" fontId="30" fillId="4" borderId="39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49" fontId="30" fillId="0" borderId="0" xfId="0" applyNumberFormat="1" applyFont="1"/>
    <xf numFmtId="167" fontId="32" fillId="0" borderId="0" xfId="0" applyNumberFormat="1" applyFont="1"/>
    <xf numFmtId="167" fontId="32" fillId="4" borderId="0" xfId="0" applyNumberFormat="1" applyFont="1" applyFill="1"/>
    <xf numFmtId="39" fontId="32" fillId="0" borderId="0" xfId="0" applyNumberFormat="1" applyFont="1"/>
    <xf numFmtId="39" fontId="32" fillId="4" borderId="0" xfId="0" applyNumberFormat="1" applyFont="1" applyFill="1"/>
    <xf numFmtId="39" fontId="0" fillId="0" borderId="0" xfId="0" applyNumberFormat="1"/>
    <xf numFmtId="39" fontId="32" fillId="5" borderId="0" xfId="0" applyNumberFormat="1" applyFont="1" applyFill="1"/>
    <xf numFmtId="39" fontId="32" fillId="0" borderId="40" xfId="0" applyNumberFormat="1" applyFont="1" applyBorder="1"/>
    <xf numFmtId="39" fontId="32" fillId="4" borderId="40" xfId="0" applyNumberFormat="1" applyFont="1" applyFill="1" applyBorder="1"/>
    <xf numFmtId="39" fontId="32" fillId="6" borderId="40" xfId="0" applyNumberFormat="1" applyFont="1" applyFill="1" applyBorder="1"/>
    <xf numFmtId="39" fontId="0" fillId="5" borderId="0" xfId="0" applyNumberFormat="1" applyFill="1"/>
    <xf numFmtId="39" fontId="32" fillId="6" borderId="0" xfId="0" applyNumberFormat="1" applyFont="1" applyFill="1"/>
    <xf numFmtId="49" fontId="30" fillId="3" borderId="0" xfId="0" applyNumberFormat="1" applyFont="1" applyFill="1"/>
    <xf numFmtId="39" fontId="32" fillId="3" borderId="0" xfId="0" applyNumberFormat="1" applyFont="1" applyFill="1"/>
    <xf numFmtId="39" fontId="0" fillId="3" borderId="0" xfId="0" applyNumberFormat="1" applyFill="1"/>
    <xf numFmtId="39" fontId="32" fillId="3" borderId="40" xfId="0" applyNumberFormat="1" applyFont="1" applyFill="1" applyBorder="1"/>
    <xf numFmtId="39" fontId="32" fillId="0" borderId="41" xfId="0" applyNumberFormat="1" applyFont="1" applyBorder="1"/>
    <xf numFmtId="39" fontId="32" fillId="4" borderId="41" xfId="0" applyNumberFormat="1" applyFont="1" applyFill="1" applyBorder="1"/>
    <xf numFmtId="39" fontId="32" fillId="6" borderId="41" xfId="0" applyNumberFormat="1" applyFont="1" applyFill="1" applyBorder="1"/>
    <xf numFmtId="167" fontId="32" fillId="0" borderId="40" xfId="0" applyNumberFormat="1" applyFont="1" applyBorder="1"/>
    <xf numFmtId="39" fontId="30" fillId="4" borderId="40" xfId="0" applyNumberFormat="1" applyFont="1" applyFill="1" applyBorder="1"/>
    <xf numFmtId="39" fontId="32" fillId="7" borderId="41" xfId="0" applyNumberFormat="1" applyFont="1" applyFill="1" applyBorder="1"/>
    <xf numFmtId="0" fontId="33" fillId="5" borderId="0" xfId="0" applyFont="1" applyFill="1"/>
    <xf numFmtId="0" fontId="33" fillId="0" borderId="0" xfId="0" applyFont="1"/>
    <xf numFmtId="39" fontId="32" fillId="8" borderId="0" xfId="0" applyNumberFormat="1" applyFont="1" applyFill="1"/>
    <xf numFmtId="0" fontId="0" fillId="8" borderId="0" xfId="0" applyFill="1"/>
    <xf numFmtId="39" fontId="32" fillId="0" borderId="42" xfId="0" applyNumberFormat="1" applyFont="1" applyBorder="1"/>
    <xf numFmtId="39" fontId="32" fillId="4" borderId="42" xfId="0" applyNumberFormat="1" applyFont="1" applyFill="1" applyBorder="1"/>
    <xf numFmtId="0" fontId="0" fillId="6" borderId="0" xfId="0" applyFill="1"/>
    <xf numFmtId="167" fontId="32" fillId="3" borderId="0" xfId="0" applyNumberFormat="1" applyFont="1" applyFill="1"/>
    <xf numFmtId="167" fontId="32" fillId="3" borderId="40" xfId="0" applyNumberFormat="1" applyFont="1" applyFill="1" applyBorder="1"/>
    <xf numFmtId="49" fontId="34" fillId="3" borderId="0" xfId="0" applyNumberFormat="1" applyFont="1" applyFill="1"/>
    <xf numFmtId="0" fontId="28" fillId="0" borderId="0" xfId="0" applyFont="1"/>
    <xf numFmtId="39" fontId="32" fillId="7" borderId="0" xfId="0" applyNumberFormat="1" applyFont="1" applyFill="1"/>
    <xf numFmtId="0" fontId="35" fillId="0" borderId="43" xfId="0" applyFont="1" applyBorder="1"/>
    <xf numFmtId="0" fontId="35" fillId="0" borderId="44" xfId="0" applyFont="1" applyBorder="1"/>
    <xf numFmtId="0" fontId="35" fillId="0" borderId="45" xfId="0" applyFont="1" applyBorder="1"/>
    <xf numFmtId="0" fontId="35" fillId="0" borderId="46" xfId="0" applyFont="1" applyBorder="1"/>
    <xf numFmtId="39" fontId="32" fillId="6" borderId="42" xfId="0" applyNumberFormat="1" applyFont="1" applyFill="1" applyBorder="1"/>
    <xf numFmtId="39" fontId="30" fillId="0" borderId="47" xfId="0" applyNumberFormat="1" applyFont="1" applyBorder="1"/>
    <xf numFmtId="39" fontId="30" fillId="4" borderId="47" xfId="0" applyNumberFormat="1" applyFont="1" applyFill="1" applyBorder="1"/>
    <xf numFmtId="39" fontId="0" fillId="4" borderId="0" xfId="0" applyNumberFormat="1" applyFill="1"/>
    <xf numFmtId="39" fontId="0" fillId="7" borderId="13" xfId="0" applyNumberFormat="1" applyFill="1" applyBorder="1"/>
    <xf numFmtId="0" fontId="0" fillId="0" borderId="13" xfId="0" applyBorder="1"/>
    <xf numFmtId="0" fontId="0" fillId="7" borderId="13" xfId="0" applyFill="1" applyBorder="1"/>
    <xf numFmtId="39" fontId="29" fillId="7" borderId="13" xfId="0" applyNumberFormat="1" applyFont="1" applyFill="1" applyBorder="1"/>
    <xf numFmtId="0" fontId="29" fillId="7" borderId="13" xfId="0" applyFont="1" applyFill="1" applyBorder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9" fillId="0" borderId="0" xfId="0" applyFont="1"/>
    <xf numFmtId="6" fontId="40" fillId="0" borderId="0" xfId="0" applyNumberFormat="1" applyFont="1" applyAlignment="1">
      <alignment horizontal="center"/>
    </xf>
    <xf numFmtId="6" fontId="41" fillId="0" borderId="0" xfId="0" applyNumberFormat="1" applyFont="1" applyAlignment="1">
      <alignment horizontal="center"/>
    </xf>
    <xf numFmtId="6" fontId="41" fillId="0" borderId="0" xfId="0" quotePrefix="1" applyNumberFormat="1" applyFont="1" applyAlignment="1">
      <alignment horizontal="center"/>
    </xf>
    <xf numFmtId="6" fontId="40" fillId="0" borderId="10" xfId="0" quotePrefix="1" applyNumberFormat="1" applyFont="1" applyBorder="1" applyAlignment="1">
      <alignment horizontal="center"/>
    </xf>
    <xf numFmtId="6" fontId="41" fillId="0" borderId="10" xfId="0" quotePrefix="1" applyNumberFormat="1" applyFont="1" applyBorder="1" applyAlignment="1">
      <alignment horizontal="center"/>
    </xf>
    <xf numFmtId="14" fontId="41" fillId="0" borderId="10" xfId="0" quotePrefix="1" applyNumberFormat="1" applyFont="1" applyBorder="1" applyAlignment="1">
      <alignment horizontal="center"/>
    </xf>
    <xf numFmtId="6" fontId="41" fillId="0" borderId="0" xfId="0" quotePrefix="1" applyNumberFormat="1" applyFont="1" applyAlignment="1">
      <alignment horizontal="center" wrapText="1"/>
    </xf>
    <xf numFmtId="0" fontId="42" fillId="0" borderId="0" xfId="0" applyFont="1"/>
    <xf numFmtId="6" fontId="37" fillId="0" borderId="0" xfId="0" applyNumberFormat="1" applyFont="1"/>
    <xf numFmtId="6" fontId="39" fillId="0" borderId="0" xfId="0" applyNumberFormat="1" applyFont="1"/>
    <xf numFmtId="0" fontId="43" fillId="5" borderId="0" xfId="0" applyFont="1" applyFill="1" applyAlignment="1">
      <alignment horizontal="left"/>
    </xf>
    <xf numFmtId="0" fontId="43" fillId="0" borderId="0" xfId="0" applyFont="1" applyAlignment="1">
      <alignment horizontal="right"/>
    </xf>
    <xf numFmtId="6" fontId="39" fillId="9" borderId="0" xfId="0" applyNumberFormat="1" applyFont="1" applyFill="1"/>
    <xf numFmtId="6" fontId="44" fillId="9" borderId="0" xfId="0" applyNumberFormat="1" applyFont="1" applyFill="1"/>
    <xf numFmtId="44" fontId="0" fillId="5" borderId="0" xfId="3" applyFont="1" applyFill="1" applyAlignment="1">
      <alignment horizontal="right"/>
    </xf>
    <xf numFmtId="44" fontId="0" fillId="0" borderId="0" xfId="3" applyFont="1" applyFill="1" applyAlignment="1">
      <alignment horizontal="right"/>
    </xf>
    <xf numFmtId="164" fontId="0" fillId="9" borderId="0" xfId="1" applyNumberFormat="1" applyFont="1" applyFill="1"/>
    <xf numFmtId="0" fontId="38" fillId="7" borderId="0" xfId="0" applyFont="1" applyFill="1"/>
    <xf numFmtId="6" fontId="37" fillId="0" borderId="10" xfId="0" applyNumberFormat="1" applyFont="1" applyBorder="1"/>
    <xf numFmtId="6" fontId="39" fillId="0" borderId="10" xfId="0" applyNumberFormat="1" applyFont="1" applyBorder="1"/>
    <xf numFmtId="164" fontId="39" fillId="0" borderId="10" xfId="1" applyNumberFormat="1" applyFont="1" applyBorder="1"/>
    <xf numFmtId="6" fontId="37" fillId="0" borderId="48" xfId="0" applyNumberFormat="1" applyFont="1" applyBorder="1"/>
    <xf numFmtId="6" fontId="39" fillId="0" borderId="48" xfId="0" applyNumberFormat="1" applyFont="1" applyBorder="1"/>
    <xf numFmtId="6" fontId="0" fillId="0" borderId="0" xfId="0" applyNumberFormat="1"/>
    <xf numFmtId="6" fontId="37" fillId="0" borderId="49" xfId="0" applyNumberFormat="1" applyFont="1" applyBorder="1"/>
    <xf numFmtId="6" fontId="39" fillId="0" borderId="49" xfId="0" applyNumberFormat="1" applyFont="1" applyBorder="1"/>
    <xf numFmtId="40" fontId="37" fillId="0" borderId="48" xfId="0" applyNumberFormat="1" applyFont="1" applyBorder="1"/>
    <xf numFmtId="40" fontId="39" fillId="0" borderId="48" xfId="0" applyNumberFormat="1" applyFont="1" applyBorder="1"/>
    <xf numFmtId="40" fontId="37" fillId="0" borderId="50" xfId="0" applyNumberFormat="1" applyFont="1" applyBorder="1"/>
    <xf numFmtId="40" fontId="39" fillId="0" borderId="50" xfId="0" applyNumberFormat="1" applyFont="1" applyBorder="1"/>
    <xf numFmtId="6" fontId="37" fillId="0" borderId="50" xfId="0" applyNumberFormat="1" applyFont="1" applyBorder="1" applyAlignment="1">
      <alignment horizontal="right"/>
    </xf>
    <xf numFmtId="6" fontId="39" fillId="0" borderId="50" xfId="0" applyNumberFormat="1" applyFont="1" applyBorder="1" applyAlignment="1">
      <alignment horizontal="right"/>
    </xf>
    <xf numFmtId="6" fontId="39" fillId="9" borderId="50" xfId="0" applyNumberFormat="1" applyFont="1" applyFill="1" applyBorder="1" applyAlignment="1">
      <alignment horizontal="right"/>
    </xf>
    <xf numFmtId="6" fontId="39" fillId="10" borderId="50" xfId="0" applyNumberFormat="1" applyFont="1" applyFill="1" applyBorder="1" applyAlignment="1">
      <alignment horizontal="right"/>
    </xf>
    <xf numFmtId="6" fontId="39" fillId="3" borderId="50" xfId="0" applyNumberFormat="1" applyFont="1" applyFill="1" applyBorder="1" applyAlignment="1">
      <alignment horizontal="right"/>
    </xf>
    <xf numFmtId="0" fontId="17" fillId="0" borderId="0" xfId="0" applyFont="1" applyAlignment="1">
      <alignment horizontal="center"/>
    </xf>
    <xf numFmtId="0" fontId="3" fillId="0" borderId="0" xfId="0" quotePrefix="1" applyFont="1" applyAlignment="1">
      <alignment horizontal="center"/>
    </xf>
    <xf numFmtId="37" fontId="9" fillId="0" borderId="13" xfId="1" applyNumberFormat="1" applyFont="1" applyFill="1" applyBorder="1"/>
    <xf numFmtId="37" fontId="9" fillId="0" borderId="14" xfId="0" applyNumberFormat="1" applyFont="1" applyBorder="1"/>
    <xf numFmtId="37" fontId="9" fillId="0" borderId="30" xfId="1" applyNumberFormat="1" applyFont="1" applyFill="1" applyBorder="1"/>
    <xf numFmtId="37" fontId="9" fillId="0" borderId="31" xfId="0" applyNumberFormat="1" applyFont="1" applyBorder="1"/>
    <xf numFmtId="37" fontId="9" fillId="0" borderId="15" xfId="0" applyNumberFormat="1" applyFont="1" applyBorder="1"/>
    <xf numFmtId="37" fontId="9" fillId="0" borderId="20" xfId="1" applyNumberFormat="1" applyFont="1" applyFill="1" applyBorder="1"/>
    <xf numFmtId="37" fontId="9" fillId="0" borderId="21" xfId="0" applyNumberFormat="1" applyFont="1" applyBorder="1"/>
    <xf numFmtId="37" fontId="9" fillId="0" borderId="35" xfId="1" applyNumberFormat="1" applyFont="1" applyFill="1" applyBorder="1"/>
    <xf numFmtId="37" fontId="9" fillId="0" borderId="36" xfId="0" applyNumberFormat="1" applyFont="1" applyBorder="1"/>
    <xf numFmtId="37" fontId="9" fillId="0" borderId="0" xfId="1" applyNumberFormat="1" applyFont="1" applyFill="1" applyBorder="1"/>
    <xf numFmtId="37" fontId="9" fillId="0" borderId="0" xfId="0" applyNumberFormat="1" applyFont="1"/>
    <xf numFmtId="164" fontId="9" fillId="0" borderId="3" xfId="1" applyNumberFormat="1" applyFont="1" applyFill="1" applyBorder="1" applyAlignment="1">
      <alignment horizontal="center" wrapText="1"/>
    </xf>
    <xf numFmtId="0" fontId="21" fillId="0" borderId="0" xfId="0" applyFont="1"/>
    <xf numFmtId="37" fontId="3" fillId="0" borderId="15" xfId="0" applyNumberFormat="1" applyFont="1" applyBorder="1"/>
    <xf numFmtId="37" fontId="3" fillId="0" borderId="21" xfId="0" applyNumberFormat="1" applyFont="1" applyBorder="1"/>
    <xf numFmtId="37" fontId="3" fillId="0" borderId="36" xfId="0" applyNumberFormat="1" applyFont="1" applyBorder="1"/>
    <xf numFmtId="166" fontId="3" fillId="0" borderId="24" xfId="0" applyNumberFormat="1" applyFont="1" applyBorder="1"/>
    <xf numFmtId="164" fontId="47" fillId="0" borderId="3" xfId="1" applyNumberFormat="1" applyFont="1" applyFill="1" applyBorder="1" applyAlignment="1">
      <alignment horizontal="center" wrapText="1"/>
    </xf>
    <xf numFmtId="164" fontId="6" fillId="0" borderId="15" xfId="1" applyNumberFormat="1" applyFont="1" applyFill="1" applyBorder="1"/>
    <xf numFmtId="37" fontId="9" fillId="0" borderId="13" xfId="0" applyNumberFormat="1" applyFont="1" applyBorder="1"/>
    <xf numFmtId="164" fontId="6" fillId="0" borderId="0" xfId="0" applyNumberFormat="1" applyFont="1"/>
    <xf numFmtId="164" fontId="6" fillId="0" borderId="15" xfId="0" applyNumberFormat="1" applyFont="1" applyBorder="1"/>
    <xf numFmtId="0" fontId="48" fillId="0" borderId="0" xfId="0" applyFont="1"/>
    <xf numFmtId="0" fontId="7" fillId="0" borderId="0" xfId="0" quotePrefix="1" applyFont="1" applyAlignment="1">
      <alignment horizontal="center"/>
    </xf>
    <xf numFmtId="0" fontId="7" fillId="0" borderId="0" xfId="0" quotePrefix="1" applyFont="1"/>
    <xf numFmtId="0" fontId="3" fillId="0" borderId="0" xfId="0" applyFont="1" applyAlignment="1">
      <alignment horizontal="left"/>
    </xf>
    <xf numFmtId="165" fontId="22" fillId="0" borderId="0" xfId="0" applyNumberFormat="1" applyFont="1"/>
    <xf numFmtId="0" fontId="11" fillId="0" borderId="1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9" fillId="0" borderId="17" xfId="2" applyFont="1" applyBorder="1" applyAlignment="1">
      <alignment horizontal="left"/>
    </xf>
    <xf numFmtId="0" fontId="9" fillId="0" borderId="18" xfId="2" applyFont="1" applyBorder="1" applyAlignment="1">
      <alignment horizontal="left"/>
    </xf>
    <xf numFmtId="0" fontId="9" fillId="0" borderId="16" xfId="2" applyFont="1" applyBorder="1" applyAlignment="1">
      <alignment horizontal="left"/>
    </xf>
    <xf numFmtId="0" fontId="9" fillId="0" borderId="8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9" fillId="0" borderId="17" xfId="0" applyFont="1" applyBorder="1" applyAlignment="1">
      <alignment horizontal="left"/>
    </xf>
    <xf numFmtId="0" fontId="9" fillId="0" borderId="18" xfId="0" applyFont="1" applyBorder="1" applyAlignment="1">
      <alignment horizontal="left"/>
    </xf>
    <xf numFmtId="0" fontId="0" fillId="0" borderId="18" xfId="0" applyBorder="1" applyAlignment="1">
      <alignment horizontal="left"/>
    </xf>
    <xf numFmtId="0" fontId="0" fillId="5" borderId="0" xfId="0" applyFill="1" applyAlignment="1">
      <alignment horizontal="center" wrapText="1"/>
    </xf>
    <xf numFmtId="0" fontId="0" fillId="6" borderId="0" xfId="0" applyFill="1" applyAlignment="1">
      <alignment horizontal="left" wrapText="1"/>
    </xf>
    <xf numFmtId="0" fontId="30" fillId="7" borderId="0" xfId="0" applyFont="1" applyFill="1" applyAlignment="1">
      <alignment horizontal="left" vertical="top" wrapText="1"/>
    </xf>
    <xf numFmtId="0" fontId="23" fillId="0" borderId="17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16" xfId="0" applyFont="1" applyBorder="1" applyAlignment="1">
      <alignment horizontal="center"/>
    </xf>
    <xf numFmtId="0" fontId="24" fillId="0" borderId="8" xfId="0" applyFont="1" applyBorder="1" applyAlignment="1">
      <alignment horizontal="center"/>
    </xf>
    <xf numFmtId="0" fontId="24" fillId="0" borderId="10" xfId="0" applyFont="1" applyBorder="1" applyAlignment="1">
      <alignment horizontal="center"/>
    </xf>
  </cellXfs>
  <cellStyles count="6">
    <cellStyle name="Comma" xfId="1" builtinId="3"/>
    <cellStyle name="Currency" xfId="3" builtinId="4"/>
    <cellStyle name="Normal" xfId="0" builtinId="0"/>
    <cellStyle name="Normal 14" xfId="5" xr:uid="{C6262F2C-0607-4CEA-8591-C539F01E4330}"/>
    <cellStyle name="Normal 2" xfId="2" xr:uid="{A0C8C242-BDCA-45E5-B597-CC61AA2BD48E}"/>
    <cellStyle name="Normal 2 3 2" xfId="4" xr:uid="{9F2888A8-1003-4872-8987-D0439275D6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4</xdr:col>
      <xdr:colOff>114300</xdr:colOff>
      <xdr:row>4</xdr:row>
      <xdr:rowOff>95250</xdr:rowOff>
    </xdr:to>
    <xdr:sp macro="" textlink="">
      <xdr:nvSpPr>
        <xdr:cNvPr id="2" name="FILTER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2718D592-26A0-4F9A-8373-B858DFC05D10}"/>
            </a:ext>
          </a:extLst>
        </xdr:cNvPr>
        <xdr:cNvSpPr/>
      </xdr:nvSpPr>
      <xdr:spPr bwMode="auto">
        <a:xfrm>
          <a:off x="0" y="1095375"/>
          <a:ext cx="9144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4</xdr:col>
      <xdr:colOff>114300</xdr:colOff>
      <xdr:row>4</xdr:row>
      <xdr:rowOff>95250</xdr:rowOff>
    </xdr:to>
    <xdr:pic>
      <xdr:nvPicPr>
        <xdr:cNvPr id="3" name="FILTER" hidden="1">
          <a:extLst>
            <a:ext uri="{FF2B5EF4-FFF2-40B4-BE49-F238E27FC236}">
              <a16:creationId xmlns:a16="http://schemas.microsoft.com/office/drawing/2014/main" id="{277600D4-575A-4A89-B362-59E9F0E645DD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95375"/>
          <a:ext cx="9144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9ABDF-A6A5-41DB-A8DB-65D710ADDE5B}">
  <dimension ref="A1:WZH280"/>
  <sheetViews>
    <sheetView tabSelected="1" topLeftCell="A66" zoomScale="110" zoomScaleNormal="110" workbookViewId="0">
      <selection activeCell="D97" sqref="D97"/>
    </sheetView>
  </sheetViews>
  <sheetFormatPr defaultColWidth="8.85546875" defaultRowHeight="12.75" x14ac:dyDescent="0.2"/>
  <cols>
    <col min="1" max="1" width="5.85546875" customWidth="1"/>
    <col min="2" max="3" width="10.140625" customWidth="1"/>
    <col min="4" max="4" width="32.28515625" customWidth="1"/>
    <col min="5" max="5" width="14.42578125" style="5" customWidth="1"/>
    <col min="6" max="6" width="14.85546875" customWidth="1"/>
    <col min="7" max="7" width="15.85546875" customWidth="1"/>
    <col min="8" max="8" width="12.28515625" hidden="1" customWidth="1"/>
    <col min="9" max="11" width="9.42578125" hidden="1" customWidth="1"/>
    <col min="105" max="105" width="5.85546875" customWidth="1"/>
    <col min="106" max="107" width="10.140625" customWidth="1"/>
    <col min="108" max="108" width="38.85546875" customWidth="1"/>
    <col min="109" max="109" width="0" hidden="1" customWidth="1"/>
    <col min="110" max="110" width="14" customWidth="1"/>
    <col min="111" max="111" width="12.42578125" customWidth="1"/>
    <col min="112" max="112" width="11.85546875" bestFit="1" customWidth="1"/>
    <col min="361" max="361" width="5.85546875" customWidth="1"/>
    <col min="362" max="363" width="10.140625" customWidth="1"/>
    <col min="364" max="364" width="38.85546875" customWidth="1"/>
    <col min="365" max="365" width="0" hidden="1" customWidth="1"/>
    <col min="366" max="366" width="14" customWidth="1"/>
    <col min="367" max="367" width="12.42578125" customWidth="1"/>
    <col min="368" max="368" width="11.85546875" bestFit="1" customWidth="1"/>
    <col min="617" max="617" width="5.85546875" customWidth="1"/>
    <col min="618" max="619" width="10.140625" customWidth="1"/>
    <col min="620" max="620" width="38.85546875" customWidth="1"/>
    <col min="621" max="621" width="0" hidden="1" customWidth="1"/>
    <col min="622" max="622" width="14" customWidth="1"/>
    <col min="623" max="623" width="12.42578125" customWidth="1"/>
    <col min="624" max="624" width="11.85546875" bestFit="1" customWidth="1"/>
    <col min="873" max="873" width="5.85546875" customWidth="1"/>
    <col min="874" max="875" width="10.140625" customWidth="1"/>
    <col min="876" max="876" width="38.85546875" customWidth="1"/>
    <col min="877" max="877" width="0" hidden="1" customWidth="1"/>
    <col min="878" max="878" width="14" customWidth="1"/>
    <col min="879" max="879" width="12.42578125" customWidth="1"/>
    <col min="880" max="880" width="11.85546875" bestFit="1" customWidth="1"/>
    <col min="1129" max="1129" width="5.85546875" customWidth="1"/>
    <col min="1130" max="1131" width="10.140625" customWidth="1"/>
    <col min="1132" max="1132" width="38.85546875" customWidth="1"/>
    <col min="1133" max="1133" width="0" hidden="1" customWidth="1"/>
    <col min="1134" max="1134" width="14" customWidth="1"/>
    <col min="1135" max="1135" width="12.42578125" customWidth="1"/>
    <col min="1136" max="1136" width="11.85546875" bestFit="1" customWidth="1"/>
    <col min="1385" max="1385" width="5.85546875" customWidth="1"/>
    <col min="1386" max="1387" width="10.140625" customWidth="1"/>
    <col min="1388" max="1388" width="38.85546875" customWidth="1"/>
    <col min="1389" max="1389" width="0" hidden="1" customWidth="1"/>
    <col min="1390" max="1390" width="14" customWidth="1"/>
    <col min="1391" max="1391" width="12.42578125" customWidth="1"/>
    <col min="1392" max="1392" width="11.85546875" bestFit="1" customWidth="1"/>
    <col min="1641" max="1641" width="5.85546875" customWidth="1"/>
    <col min="1642" max="1643" width="10.140625" customWidth="1"/>
    <col min="1644" max="1644" width="38.85546875" customWidth="1"/>
    <col min="1645" max="1645" width="0" hidden="1" customWidth="1"/>
    <col min="1646" max="1646" width="14" customWidth="1"/>
    <col min="1647" max="1647" width="12.42578125" customWidth="1"/>
    <col min="1648" max="1648" width="11.85546875" bestFit="1" customWidth="1"/>
    <col min="1897" max="1897" width="5.85546875" customWidth="1"/>
    <col min="1898" max="1899" width="10.140625" customWidth="1"/>
    <col min="1900" max="1900" width="38.85546875" customWidth="1"/>
    <col min="1901" max="1901" width="0" hidden="1" customWidth="1"/>
    <col min="1902" max="1902" width="14" customWidth="1"/>
    <col min="1903" max="1903" width="12.42578125" customWidth="1"/>
    <col min="1904" max="1904" width="11.85546875" bestFit="1" customWidth="1"/>
    <col min="2153" max="2153" width="5.85546875" customWidth="1"/>
    <col min="2154" max="2155" width="10.140625" customWidth="1"/>
    <col min="2156" max="2156" width="38.85546875" customWidth="1"/>
    <col min="2157" max="2157" width="0" hidden="1" customWidth="1"/>
    <col min="2158" max="2158" width="14" customWidth="1"/>
    <col min="2159" max="2159" width="12.42578125" customWidth="1"/>
    <col min="2160" max="2160" width="11.85546875" bestFit="1" customWidth="1"/>
    <col min="2409" max="2409" width="5.85546875" customWidth="1"/>
    <col min="2410" max="2411" width="10.140625" customWidth="1"/>
    <col min="2412" max="2412" width="38.85546875" customWidth="1"/>
    <col min="2413" max="2413" width="0" hidden="1" customWidth="1"/>
    <col min="2414" max="2414" width="14" customWidth="1"/>
    <col min="2415" max="2415" width="12.42578125" customWidth="1"/>
    <col min="2416" max="2416" width="11.85546875" bestFit="1" customWidth="1"/>
    <col min="2665" max="2665" width="5.85546875" customWidth="1"/>
    <col min="2666" max="2667" width="10.140625" customWidth="1"/>
    <col min="2668" max="2668" width="38.85546875" customWidth="1"/>
    <col min="2669" max="2669" width="0" hidden="1" customWidth="1"/>
    <col min="2670" max="2670" width="14" customWidth="1"/>
    <col min="2671" max="2671" width="12.42578125" customWidth="1"/>
    <col min="2672" max="2672" width="11.85546875" bestFit="1" customWidth="1"/>
    <col min="2921" max="2921" width="5.85546875" customWidth="1"/>
    <col min="2922" max="2923" width="10.140625" customWidth="1"/>
    <col min="2924" max="2924" width="38.85546875" customWidth="1"/>
    <col min="2925" max="2925" width="0" hidden="1" customWidth="1"/>
    <col min="2926" max="2926" width="14" customWidth="1"/>
    <col min="2927" max="2927" width="12.42578125" customWidth="1"/>
    <col min="2928" max="2928" width="11.85546875" bestFit="1" customWidth="1"/>
    <col min="3177" max="3177" width="5.85546875" customWidth="1"/>
    <col min="3178" max="3179" width="10.140625" customWidth="1"/>
    <col min="3180" max="3180" width="38.85546875" customWidth="1"/>
    <col min="3181" max="3181" width="0" hidden="1" customWidth="1"/>
    <col min="3182" max="3182" width="14" customWidth="1"/>
    <col min="3183" max="3183" width="12.42578125" customWidth="1"/>
    <col min="3184" max="3184" width="11.85546875" bestFit="1" customWidth="1"/>
    <col min="3433" max="3433" width="5.85546875" customWidth="1"/>
    <col min="3434" max="3435" width="10.140625" customWidth="1"/>
    <col min="3436" max="3436" width="38.85546875" customWidth="1"/>
    <col min="3437" max="3437" width="0" hidden="1" customWidth="1"/>
    <col min="3438" max="3438" width="14" customWidth="1"/>
    <col min="3439" max="3439" width="12.42578125" customWidth="1"/>
    <col min="3440" max="3440" width="11.85546875" bestFit="1" customWidth="1"/>
    <col min="3689" max="3689" width="5.85546875" customWidth="1"/>
    <col min="3690" max="3691" width="10.140625" customWidth="1"/>
    <col min="3692" max="3692" width="38.85546875" customWidth="1"/>
    <col min="3693" max="3693" width="0" hidden="1" customWidth="1"/>
    <col min="3694" max="3694" width="14" customWidth="1"/>
    <col min="3695" max="3695" width="12.42578125" customWidth="1"/>
    <col min="3696" max="3696" width="11.85546875" bestFit="1" customWidth="1"/>
    <col min="3945" max="3945" width="5.85546875" customWidth="1"/>
    <col min="3946" max="3947" width="10.140625" customWidth="1"/>
    <col min="3948" max="3948" width="38.85546875" customWidth="1"/>
    <col min="3949" max="3949" width="0" hidden="1" customWidth="1"/>
    <col min="3950" max="3950" width="14" customWidth="1"/>
    <col min="3951" max="3951" width="12.42578125" customWidth="1"/>
    <col min="3952" max="3952" width="11.85546875" bestFit="1" customWidth="1"/>
    <col min="4201" max="4201" width="5.85546875" customWidth="1"/>
    <col min="4202" max="4203" width="10.140625" customWidth="1"/>
    <col min="4204" max="4204" width="38.85546875" customWidth="1"/>
    <col min="4205" max="4205" width="0" hidden="1" customWidth="1"/>
    <col min="4206" max="4206" width="14" customWidth="1"/>
    <col min="4207" max="4207" width="12.42578125" customWidth="1"/>
    <col min="4208" max="4208" width="11.85546875" bestFit="1" customWidth="1"/>
    <col min="4457" max="4457" width="5.85546875" customWidth="1"/>
    <col min="4458" max="4459" width="10.140625" customWidth="1"/>
    <col min="4460" max="4460" width="38.85546875" customWidth="1"/>
    <col min="4461" max="4461" width="0" hidden="1" customWidth="1"/>
    <col min="4462" max="4462" width="14" customWidth="1"/>
    <col min="4463" max="4463" width="12.42578125" customWidth="1"/>
    <col min="4464" max="4464" width="11.85546875" bestFit="1" customWidth="1"/>
    <col min="4713" max="4713" width="5.85546875" customWidth="1"/>
    <col min="4714" max="4715" width="10.140625" customWidth="1"/>
    <col min="4716" max="4716" width="38.85546875" customWidth="1"/>
    <col min="4717" max="4717" width="0" hidden="1" customWidth="1"/>
    <col min="4718" max="4718" width="14" customWidth="1"/>
    <col min="4719" max="4719" width="12.42578125" customWidth="1"/>
    <col min="4720" max="4720" width="11.85546875" bestFit="1" customWidth="1"/>
    <col min="4969" max="4969" width="5.85546875" customWidth="1"/>
    <col min="4970" max="4971" width="10.140625" customWidth="1"/>
    <col min="4972" max="4972" width="38.85546875" customWidth="1"/>
    <col min="4973" max="4973" width="0" hidden="1" customWidth="1"/>
    <col min="4974" max="4974" width="14" customWidth="1"/>
    <col min="4975" max="4975" width="12.42578125" customWidth="1"/>
    <col min="4976" max="4976" width="11.85546875" bestFit="1" customWidth="1"/>
    <col min="5225" max="5225" width="5.85546875" customWidth="1"/>
    <col min="5226" max="5227" width="10.140625" customWidth="1"/>
    <col min="5228" max="5228" width="38.85546875" customWidth="1"/>
    <col min="5229" max="5229" width="0" hidden="1" customWidth="1"/>
    <col min="5230" max="5230" width="14" customWidth="1"/>
    <col min="5231" max="5231" width="12.42578125" customWidth="1"/>
    <col min="5232" max="5232" width="11.85546875" bestFit="1" customWidth="1"/>
    <col min="5481" max="5481" width="5.85546875" customWidth="1"/>
    <col min="5482" max="5483" width="10.140625" customWidth="1"/>
    <col min="5484" max="5484" width="38.85546875" customWidth="1"/>
    <col min="5485" max="5485" width="0" hidden="1" customWidth="1"/>
    <col min="5486" max="5486" width="14" customWidth="1"/>
    <col min="5487" max="5487" width="12.42578125" customWidth="1"/>
    <col min="5488" max="5488" width="11.85546875" bestFit="1" customWidth="1"/>
    <col min="5737" max="5737" width="5.85546875" customWidth="1"/>
    <col min="5738" max="5739" width="10.140625" customWidth="1"/>
    <col min="5740" max="5740" width="38.85546875" customWidth="1"/>
    <col min="5741" max="5741" width="0" hidden="1" customWidth="1"/>
    <col min="5742" max="5742" width="14" customWidth="1"/>
    <col min="5743" max="5743" width="12.42578125" customWidth="1"/>
    <col min="5744" max="5744" width="11.85546875" bestFit="1" customWidth="1"/>
    <col min="5993" max="5993" width="5.85546875" customWidth="1"/>
    <col min="5994" max="5995" width="10.140625" customWidth="1"/>
    <col min="5996" max="5996" width="38.85546875" customWidth="1"/>
    <col min="5997" max="5997" width="0" hidden="1" customWidth="1"/>
    <col min="5998" max="5998" width="14" customWidth="1"/>
    <col min="5999" max="5999" width="12.42578125" customWidth="1"/>
    <col min="6000" max="6000" width="11.85546875" bestFit="1" customWidth="1"/>
    <col min="6249" max="6249" width="5.85546875" customWidth="1"/>
    <col min="6250" max="6251" width="10.140625" customWidth="1"/>
    <col min="6252" max="6252" width="38.85546875" customWidth="1"/>
    <col min="6253" max="6253" width="0" hidden="1" customWidth="1"/>
    <col min="6254" max="6254" width="14" customWidth="1"/>
    <col min="6255" max="6255" width="12.42578125" customWidth="1"/>
    <col min="6256" max="6256" width="11.85546875" bestFit="1" customWidth="1"/>
    <col min="6505" max="6505" width="5.85546875" customWidth="1"/>
    <col min="6506" max="6507" width="10.140625" customWidth="1"/>
    <col min="6508" max="6508" width="38.85546875" customWidth="1"/>
    <col min="6509" max="6509" width="0" hidden="1" customWidth="1"/>
    <col min="6510" max="6510" width="14" customWidth="1"/>
    <col min="6511" max="6511" width="12.42578125" customWidth="1"/>
    <col min="6512" max="6512" width="11.85546875" bestFit="1" customWidth="1"/>
    <col min="6761" max="6761" width="5.85546875" customWidth="1"/>
    <col min="6762" max="6763" width="10.140625" customWidth="1"/>
    <col min="6764" max="6764" width="38.85546875" customWidth="1"/>
    <col min="6765" max="6765" width="0" hidden="1" customWidth="1"/>
    <col min="6766" max="6766" width="14" customWidth="1"/>
    <col min="6767" max="6767" width="12.42578125" customWidth="1"/>
    <col min="6768" max="6768" width="11.85546875" bestFit="1" customWidth="1"/>
    <col min="7017" max="7017" width="5.85546875" customWidth="1"/>
    <col min="7018" max="7019" width="10.140625" customWidth="1"/>
    <col min="7020" max="7020" width="38.85546875" customWidth="1"/>
    <col min="7021" max="7021" width="0" hidden="1" customWidth="1"/>
    <col min="7022" max="7022" width="14" customWidth="1"/>
    <col min="7023" max="7023" width="12.42578125" customWidth="1"/>
    <col min="7024" max="7024" width="11.85546875" bestFit="1" customWidth="1"/>
    <col min="7273" max="7273" width="5.85546875" customWidth="1"/>
    <col min="7274" max="7275" width="10.140625" customWidth="1"/>
    <col min="7276" max="7276" width="38.85546875" customWidth="1"/>
    <col min="7277" max="7277" width="0" hidden="1" customWidth="1"/>
    <col min="7278" max="7278" width="14" customWidth="1"/>
    <col min="7279" max="7279" width="12.42578125" customWidth="1"/>
    <col min="7280" max="7280" width="11.85546875" bestFit="1" customWidth="1"/>
    <col min="7529" max="7529" width="5.85546875" customWidth="1"/>
    <col min="7530" max="7531" width="10.140625" customWidth="1"/>
    <col min="7532" max="7532" width="38.85546875" customWidth="1"/>
    <col min="7533" max="7533" width="0" hidden="1" customWidth="1"/>
    <col min="7534" max="7534" width="14" customWidth="1"/>
    <col min="7535" max="7535" width="12.42578125" customWidth="1"/>
    <col min="7536" max="7536" width="11.85546875" bestFit="1" customWidth="1"/>
    <col min="7785" max="7785" width="5.85546875" customWidth="1"/>
    <col min="7786" max="7787" width="10.140625" customWidth="1"/>
    <col min="7788" max="7788" width="38.85546875" customWidth="1"/>
    <col min="7789" max="7789" width="0" hidden="1" customWidth="1"/>
    <col min="7790" max="7790" width="14" customWidth="1"/>
    <col min="7791" max="7791" width="12.42578125" customWidth="1"/>
    <col min="7792" max="7792" width="11.85546875" bestFit="1" customWidth="1"/>
    <col min="8041" max="8041" width="5.85546875" customWidth="1"/>
    <col min="8042" max="8043" width="10.140625" customWidth="1"/>
    <col min="8044" max="8044" width="38.85546875" customWidth="1"/>
    <col min="8045" max="8045" width="0" hidden="1" customWidth="1"/>
    <col min="8046" max="8046" width="14" customWidth="1"/>
    <col min="8047" max="8047" width="12.42578125" customWidth="1"/>
    <col min="8048" max="8048" width="11.85546875" bestFit="1" customWidth="1"/>
    <col min="8297" max="8297" width="5.85546875" customWidth="1"/>
    <col min="8298" max="8299" width="10.140625" customWidth="1"/>
    <col min="8300" max="8300" width="38.85546875" customWidth="1"/>
    <col min="8301" max="8301" width="0" hidden="1" customWidth="1"/>
    <col min="8302" max="8302" width="14" customWidth="1"/>
    <col min="8303" max="8303" width="12.42578125" customWidth="1"/>
    <col min="8304" max="8304" width="11.85546875" bestFit="1" customWidth="1"/>
    <col min="8553" max="8553" width="5.85546875" customWidth="1"/>
    <col min="8554" max="8555" width="10.140625" customWidth="1"/>
    <col min="8556" max="8556" width="38.85546875" customWidth="1"/>
    <col min="8557" max="8557" width="0" hidden="1" customWidth="1"/>
    <col min="8558" max="8558" width="14" customWidth="1"/>
    <col min="8559" max="8559" width="12.42578125" customWidth="1"/>
    <col min="8560" max="8560" width="11.85546875" bestFit="1" customWidth="1"/>
    <col min="8809" max="8809" width="5.85546875" customWidth="1"/>
    <col min="8810" max="8811" width="10.140625" customWidth="1"/>
    <col min="8812" max="8812" width="38.85546875" customWidth="1"/>
    <col min="8813" max="8813" width="0" hidden="1" customWidth="1"/>
    <col min="8814" max="8814" width="14" customWidth="1"/>
    <col min="8815" max="8815" width="12.42578125" customWidth="1"/>
    <col min="8816" max="8816" width="11.85546875" bestFit="1" customWidth="1"/>
    <col min="9065" max="9065" width="5.85546875" customWidth="1"/>
    <col min="9066" max="9067" width="10.140625" customWidth="1"/>
    <col min="9068" max="9068" width="38.85546875" customWidth="1"/>
    <col min="9069" max="9069" width="0" hidden="1" customWidth="1"/>
    <col min="9070" max="9070" width="14" customWidth="1"/>
    <col min="9071" max="9071" width="12.42578125" customWidth="1"/>
    <col min="9072" max="9072" width="11.85546875" bestFit="1" customWidth="1"/>
    <col min="9321" max="9321" width="5.85546875" customWidth="1"/>
    <col min="9322" max="9323" width="10.140625" customWidth="1"/>
    <col min="9324" max="9324" width="38.85546875" customWidth="1"/>
    <col min="9325" max="9325" width="0" hidden="1" customWidth="1"/>
    <col min="9326" max="9326" width="14" customWidth="1"/>
    <col min="9327" max="9327" width="12.42578125" customWidth="1"/>
    <col min="9328" max="9328" width="11.85546875" bestFit="1" customWidth="1"/>
    <col min="9577" max="9577" width="5.85546875" customWidth="1"/>
    <col min="9578" max="9579" width="10.140625" customWidth="1"/>
    <col min="9580" max="9580" width="38.85546875" customWidth="1"/>
    <col min="9581" max="9581" width="0" hidden="1" customWidth="1"/>
    <col min="9582" max="9582" width="14" customWidth="1"/>
    <col min="9583" max="9583" width="12.42578125" customWidth="1"/>
    <col min="9584" max="9584" width="11.85546875" bestFit="1" customWidth="1"/>
    <col min="9833" max="9833" width="5.85546875" customWidth="1"/>
    <col min="9834" max="9835" width="10.140625" customWidth="1"/>
    <col min="9836" max="9836" width="38.85546875" customWidth="1"/>
    <col min="9837" max="9837" width="0" hidden="1" customWidth="1"/>
    <col min="9838" max="9838" width="14" customWidth="1"/>
    <col min="9839" max="9839" width="12.42578125" customWidth="1"/>
    <col min="9840" max="9840" width="11.85546875" bestFit="1" customWidth="1"/>
    <col min="10089" max="10089" width="5.85546875" customWidth="1"/>
    <col min="10090" max="10091" width="10.140625" customWidth="1"/>
    <col min="10092" max="10092" width="38.85546875" customWidth="1"/>
    <col min="10093" max="10093" width="0" hidden="1" customWidth="1"/>
    <col min="10094" max="10094" width="14" customWidth="1"/>
    <col min="10095" max="10095" width="12.42578125" customWidth="1"/>
    <col min="10096" max="10096" width="11.85546875" bestFit="1" customWidth="1"/>
    <col min="10345" max="10345" width="5.85546875" customWidth="1"/>
    <col min="10346" max="10347" width="10.140625" customWidth="1"/>
    <col min="10348" max="10348" width="38.85546875" customWidth="1"/>
    <col min="10349" max="10349" width="0" hidden="1" customWidth="1"/>
    <col min="10350" max="10350" width="14" customWidth="1"/>
    <col min="10351" max="10351" width="12.42578125" customWidth="1"/>
    <col min="10352" max="10352" width="11.85546875" bestFit="1" customWidth="1"/>
    <col min="10601" max="10601" width="5.85546875" customWidth="1"/>
    <col min="10602" max="10603" width="10.140625" customWidth="1"/>
    <col min="10604" max="10604" width="38.85546875" customWidth="1"/>
    <col min="10605" max="10605" width="0" hidden="1" customWidth="1"/>
    <col min="10606" max="10606" width="14" customWidth="1"/>
    <col min="10607" max="10607" width="12.42578125" customWidth="1"/>
    <col min="10608" max="10608" width="11.85546875" bestFit="1" customWidth="1"/>
    <col min="10857" max="10857" width="5.85546875" customWidth="1"/>
    <col min="10858" max="10859" width="10.140625" customWidth="1"/>
    <col min="10860" max="10860" width="38.85546875" customWidth="1"/>
    <col min="10861" max="10861" width="0" hidden="1" customWidth="1"/>
    <col min="10862" max="10862" width="14" customWidth="1"/>
    <col min="10863" max="10863" width="12.42578125" customWidth="1"/>
    <col min="10864" max="10864" width="11.85546875" bestFit="1" customWidth="1"/>
    <col min="11113" max="11113" width="5.85546875" customWidth="1"/>
    <col min="11114" max="11115" width="10.140625" customWidth="1"/>
    <col min="11116" max="11116" width="38.85546875" customWidth="1"/>
    <col min="11117" max="11117" width="0" hidden="1" customWidth="1"/>
    <col min="11118" max="11118" width="14" customWidth="1"/>
    <col min="11119" max="11119" width="12.42578125" customWidth="1"/>
    <col min="11120" max="11120" width="11.85546875" bestFit="1" customWidth="1"/>
    <col min="11369" max="11369" width="5.85546875" customWidth="1"/>
    <col min="11370" max="11371" width="10.140625" customWidth="1"/>
    <col min="11372" max="11372" width="38.85546875" customWidth="1"/>
    <col min="11373" max="11373" width="0" hidden="1" customWidth="1"/>
    <col min="11374" max="11374" width="14" customWidth="1"/>
    <col min="11375" max="11375" width="12.42578125" customWidth="1"/>
    <col min="11376" max="11376" width="11.85546875" bestFit="1" customWidth="1"/>
    <col min="11625" max="11625" width="5.85546875" customWidth="1"/>
    <col min="11626" max="11627" width="10.140625" customWidth="1"/>
    <col min="11628" max="11628" width="38.85546875" customWidth="1"/>
    <col min="11629" max="11629" width="0" hidden="1" customWidth="1"/>
    <col min="11630" max="11630" width="14" customWidth="1"/>
    <col min="11631" max="11631" width="12.42578125" customWidth="1"/>
    <col min="11632" max="11632" width="11.85546875" bestFit="1" customWidth="1"/>
    <col min="11881" max="11881" width="5.85546875" customWidth="1"/>
    <col min="11882" max="11883" width="10.140625" customWidth="1"/>
    <col min="11884" max="11884" width="38.85546875" customWidth="1"/>
    <col min="11885" max="11885" width="0" hidden="1" customWidth="1"/>
    <col min="11886" max="11886" width="14" customWidth="1"/>
    <col min="11887" max="11887" width="12.42578125" customWidth="1"/>
    <col min="11888" max="11888" width="11.85546875" bestFit="1" customWidth="1"/>
    <col min="12137" max="12137" width="5.85546875" customWidth="1"/>
    <col min="12138" max="12139" width="10.140625" customWidth="1"/>
    <col min="12140" max="12140" width="38.85546875" customWidth="1"/>
    <col min="12141" max="12141" width="0" hidden="1" customWidth="1"/>
    <col min="12142" max="12142" width="14" customWidth="1"/>
    <col min="12143" max="12143" width="12.42578125" customWidth="1"/>
    <col min="12144" max="12144" width="11.85546875" bestFit="1" customWidth="1"/>
    <col min="12393" max="12393" width="5.85546875" customWidth="1"/>
    <col min="12394" max="12395" width="10.140625" customWidth="1"/>
    <col min="12396" max="12396" width="38.85546875" customWidth="1"/>
    <col min="12397" max="12397" width="0" hidden="1" customWidth="1"/>
    <col min="12398" max="12398" width="14" customWidth="1"/>
    <col min="12399" max="12399" width="12.42578125" customWidth="1"/>
    <col min="12400" max="12400" width="11.85546875" bestFit="1" customWidth="1"/>
    <col min="12649" max="12649" width="5.85546875" customWidth="1"/>
    <col min="12650" max="12651" width="10.140625" customWidth="1"/>
    <col min="12652" max="12652" width="38.85546875" customWidth="1"/>
    <col min="12653" max="12653" width="0" hidden="1" customWidth="1"/>
    <col min="12654" max="12654" width="14" customWidth="1"/>
    <col min="12655" max="12655" width="12.42578125" customWidth="1"/>
    <col min="12656" max="12656" width="11.85546875" bestFit="1" customWidth="1"/>
    <col min="12905" max="12905" width="5.85546875" customWidth="1"/>
    <col min="12906" max="12907" width="10.140625" customWidth="1"/>
    <col min="12908" max="12908" width="38.85546875" customWidth="1"/>
    <col min="12909" max="12909" width="0" hidden="1" customWidth="1"/>
    <col min="12910" max="12910" width="14" customWidth="1"/>
    <col min="12911" max="12911" width="12.42578125" customWidth="1"/>
    <col min="12912" max="12912" width="11.85546875" bestFit="1" customWidth="1"/>
    <col min="13161" max="13161" width="5.85546875" customWidth="1"/>
    <col min="13162" max="13163" width="10.140625" customWidth="1"/>
    <col min="13164" max="13164" width="38.85546875" customWidth="1"/>
    <col min="13165" max="13165" width="0" hidden="1" customWidth="1"/>
    <col min="13166" max="13166" width="14" customWidth="1"/>
    <col min="13167" max="13167" width="12.42578125" customWidth="1"/>
    <col min="13168" max="13168" width="11.85546875" bestFit="1" customWidth="1"/>
    <col min="13417" max="13417" width="5.85546875" customWidth="1"/>
    <col min="13418" max="13419" width="10.140625" customWidth="1"/>
    <col min="13420" max="13420" width="38.85546875" customWidth="1"/>
    <col min="13421" max="13421" width="0" hidden="1" customWidth="1"/>
    <col min="13422" max="13422" width="14" customWidth="1"/>
    <col min="13423" max="13423" width="12.42578125" customWidth="1"/>
    <col min="13424" max="13424" width="11.85546875" bestFit="1" customWidth="1"/>
    <col min="13673" max="13673" width="5.85546875" customWidth="1"/>
    <col min="13674" max="13675" width="10.140625" customWidth="1"/>
    <col min="13676" max="13676" width="38.85546875" customWidth="1"/>
    <col min="13677" max="13677" width="0" hidden="1" customWidth="1"/>
    <col min="13678" max="13678" width="14" customWidth="1"/>
    <col min="13679" max="13679" width="12.42578125" customWidth="1"/>
    <col min="13680" max="13680" width="11.85546875" bestFit="1" customWidth="1"/>
    <col min="13929" max="13929" width="5.85546875" customWidth="1"/>
    <col min="13930" max="13931" width="10.140625" customWidth="1"/>
    <col min="13932" max="13932" width="38.85546875" customWidth="1"/>
    <col min="13933" max="13933" width="0" hidden="1" customWidth="1"/>
    <col min="13934" max="13934" width="14" customWidth="1"/>
    <col min="13935" max="13935" width="12.42578125" customWidth="1"/>
    <col min="13936" max="13936" width="11.85546875" bestFit="1" customWidth="1"/>
    <col min="14185" max="14185" width="5.85546875" customWidth="1"/>
    <col min="14186" max="14187" width="10.140625" customWidth="1"/>
    <col min="14188" max="14188" width="38.85546875" customWidth="1"/>
    <col min="14189" max="14189" width="0" hidden="1" customWidth="1"/>
    <col min="14190" max="14190" width="14" customWidth="1"/>
    <col min="14191" max="14191" width="12.42578125" customWidth="1"/>
    <col min="14192" max="14192" width="11.85546875" bestFit="1" customWidth="1"/>
    <col min="14441" max="14441" width="5.85546875" customWidth="1"/>
    <col min="14442" max="14443" width="10.140625" customWidth="1"/>
    <col min="14444" max="14444" width="38.85546875" customWidth="1"/>
    <col min="14445" max="14445" width="0" hidden="1" customWidth="1"/>
    <col min="14446" max="14446" width="14" customWidth="1"/>
    <col min="14447" max="14447" width="12.42578125" customWidth="1"/>
    <col min="14448" max="14448" width="11.85546875" bestFit="1" customWidth="1"/>
    <col min="14697" max="14697" width="5.85546875" customWidth="1"/>
    <col min="14698" max="14699" width="10.140625" customWidth="1"/>
    <col min="14700" max="14700" width="38.85546875" customWidth="1"/>
    <col min="14701" max="14701" width="0" hidden="1" customWidth="1"/>
    <col min="14702" max="14702" width="14" customWidth="1"/>
    <col min="14703" max="14703" width="12.42578125" customWidth="1"/>
    <col min="14704" max="14704" width="11.85546875" bestFit="1" customWidth="1"/>
    <col min="14953" max="14953" width="5.85546875" customWidth="1"/>
    <col min="14954" max="14955" width="10.140625" customWidth="1"/>
    <col min="14956" max="14956" width="38.85546875" customWidth="1"/>
    <col min="14957" max="14957" width="0" hidden="1" customWidth="1"/>
    <col min="14958" max="14958" width="14" customWidth="1"/>
    <col min="14959" max="14959" width="12.42578125" customWidth="1"/>
    <col min="14960" max="14960" width="11.85546875" bestFit="1" customWidth="1"/>
    <col min="15209" max="15209" width="5.85546875" customWidth="1"/>
    <col min="15210" max="15211" width="10.140625" customWidth="1"/>
    <col min="15212" max="15212" width="38.85546875" customWidth="1"/>
    <col min="15213" max="15213" width="0" hidden="1" customWidth="1"/>
    <col min="15214" max="15214" width="14" customWidth="1"/>
    <col min="15215" max="15215" width="12.42578125" customWidth="1"/>
    <col min="15216" max="15216" width="11.85546875" bestFit="1" customWidth="1"/>
    <col min="15465" max="15465" width="5.85546875" customWidth="1"/>
    <col min="15466" max="15467" width="10.140625" customWidth="1"/>
    <col min="15468" max="15468" width="38.85546875" customWidth="1"/>
    <col min="15469" max="15469" width="0" hidden="1" customWidth="1"/>
    <col min="15470" max="15470" width="14" customWidth="1"/>
    <col min="15471" max="15471" width="12.42578125" customWidth="1"/>
    <col min="15472" max="15472" width="11.85546875" bestFit="1" customWidth="1"/>
    <col min="15721" max="15721" width="5.85546875" customWidth="1"/>
    <col min="15722" max="15723" width="10.140625" customWidth="1"/>
    <col min="15724" max="15724" width="38.85546875" customWidth="1"/>
    <col min="15725" max="15725" width="0" hidden="1" customWidth="1"/>
    <col min="15726" max="15726" width="14" customWidth="1"/>
    <col min="15727" max="15727" width="12.42578125" customWidth="1"/>
    <col min="15728" max="15728" width="11.85546875" bestFit="1" customWidth="1"/>
    <col min="15977" max="15977" width="5.85546875" customWidth="1"/>
    <col min="15978" max="15979" width="10.140625" customWidth="1"/>
    <col min="15980" max="15980" width="38.85546875" customWidth="1"/>
    <col min="15981" max="15981" width="0" hidden="1" customWidth="1"/>
    <col min="15982" max="15982" width="14" customWidth="1"/>
    <col min="15983" max="15983" width="12.42578125" customWidth="1"/>
    <col min="15984" max="15984" width="11.85546875" bestFit="1" customWidth="1"/>
  </cols>
  <sheetData>
    <row r="1" spans="1:9" ht="17.25" customHeight="1" x14ac:dyDescent="0.35">
      <c r="A1" s="339" t="s">
        <v>647</v>
      </c>
      <c r="B1" s="339"/>
      <c r="C1" s="339"/>
      <c r="D1" s="339"/>
      <c r="E1" s="339"/>
      <c r="F1" s="339"/>
    </row>
    <row r="2" spans="1:9" ht="18" customHeight="1" x14ac:dyDescent="0.3">
      <c r="A2" s="1"/>
      <c r="B2" s="2"/>
      <c r="C2" s="2"/>
      <c r="D2" s="1" t="s">
        <v>0</v>
      </c>
      <c r="E2" s="3"/>
      <c r="F2" s="4"/>
      <c r="G2" s="4"/>
      <c r="H2" s="4"/>
    </row>
    <row r="3" spans="1:9" ht="18" customHeight="1" x14ac:dyDescent="0.3">
      <c r="A3" s="2" t="s">
        <v>1</v>
      </c>
      <c r="C3" s="2" t="s">
        <v>1</v>
      </c>
      <c r="D3" s="334" t="s">
        <v>648</v>
      </c>
      <c r="F3" s="4"/>
      <c r="G3" s="4"/>
      <c r="H3" s="4"/>
    </row>
    <row r="4" spans="1:9" ht="18" customHeight="1" x14ac:dyDescent="0.35">
      <c r="A4" s="339" t="s">
        <v>646</v>
      </c>
      <c r="B4" s="339"/>
      <c r="C4" s="339"/>
      <c r="D4" s="339"/>
      <c r="E4" s="339"/>
      <c r="F4" s="339"/>
    </row>
    <row r="5" spans="1:9" ht="18" customHeight="1" x14ac:dyDescent="0.3">
      <c r="A5" s="340" t="s">
        <v>640</v>
      </c>
      <c r="B5" s="340"/>
      <c r="C5" s="340"/>
      <c r="D5" s="340"/>
      <c r="E5" s="340"/>
      <c r="F5" s="340"/>
    </row>
    <row r="6" spans="1:9" ht="17.25" customHeight="1" x14ac:dyDescent="0.3">
      <c r="B6" s="333"/>
      <c r="C6" s="333"/>
      <c r="D6" s="332" t="s">
        <v>643</v>
      </c>
      <c r="E6" s="333"/>
      <c r="F6" s="333"/>
      <c r="G6" s="333"/>
      <c r="H6" s="308"/>
    </row>
    <row r="7" spans="1:9" ht="6.75" customHeight="1" thickBot="1" x14ac:dyDescent="0.25">
      <c r="A7" s="6"/>
      <c r="B7" s="6"/>
      <c r="C7" s="6"/>
      <c r="D7" s="6"/>
      <c r="E7" s="7"/>
      <c r="F7" s="6"/>
      <c r="G7" s="6"/>
      <c r="H7" s="6"/>
    </row>
    <row r="8" spans="1:9" ht="37.5" thickBot="1" x14ac:dyDescent="0.3">
      <c r="A8" s="8" t="s">
        <v>2</v>
      </c>
      <c r="B8" s="9" t="s">
        <v>3</v>
      </c>
      <c r="C8" s="9" t="s">
        <v>4</v>
      </c>
      <c r="D8" s="9" t="s">
        <v>5</v>
      </c>
      <c r="E8" s="326" t="s">
        <v>637</v>
      </c>
      <c r="F8" s="10" t="s">
        <v>638</v>
      </c>
      <c r="G8" s="10" t="s">
        <v>641</v>
      </c>
      <c r="H8" s="10" t="s">
        <v>639</v>
      </c>
    </row>
    <row r="9" spans="1:9" ht="12.75" customHeight="1" thickTop="1" x14ac:dyDescent="0.2">
      <c r="A9" s="11">
        <v>11</v>
      </c>
      <c r="B9" s="12"/>
      <c r="C9" s="12"/>
      <c r="D9" s="13"/>
      <c r="E9" s="14"/>
      <c r="F9" s="15"/>
      <c r="G9" s="15"/>
      <c r="H9" s="15"/>
    </row>
    <row r="10" spans="1:9" ht="12.75" customHeight="1" x14ac:dyDescent="0.25">
      <c r="A10" s="16" t="s">
        <v>6</v>
      </c>
      <c r="B10" s="17"/>
      <c r="C10" s="18"/>
      <c r="D10" s="19"/>
      <c r="E10" s="20"/>
      <c r="F10" s="21"/>
      <c r="G10" s="21"/>
      <c r="H10" s="21"/>
      <c r="I10" s="48"/>
    </row>
    <row r="11" spans="1:9" ht="12.75" customHeight="1" x14ac:dyDescent="0.2">
      <c r="A11" s="22"/>
      <c r="B11" s="23">
        <v>151</v>
      </c>
      <c r="C11" s="24" t="s">
        <v>7</v>
      </c>
      <c r="D11" s="24"/>
      <c r="E11" s="25">
        <v>103</v>
      </c>
      <c r="F11" s="202">
        <v>0</v>
      </c>
      <c r="G11" s="327">
        <v>140</v>
      </c>
      <c r="H11" s="327"/>
      <c r="I11" s="48"/>
    </row>
    <row r="12" spans="1:9" ht="12.75" customHeight="1" x14ac:dyDescent="0.2">
      <c r="A12" s="22"/>
      <c r="B12" s="23">
        <v>171</v>
      </c>
      <c r="C12" s="24" t="s">
        <v>8</v>
      </c>
      <c r="D12" s="24"/>
      <c r="E12" s="25"/>
      <c r="F12" s="26"/>
      <c r="G12" s="26"/>
      <c r="H12" s="26"/>
      <c r="I12" s="48"/>
    </row>
    <row r="13" spans="1:9" ht="12.75" customHeight="1" x14ac:dyDescent="0.2">
      <c r="A13" s="22"/>
      <c r="B13" s="23">
        <v>172</v>
      </c>
      <c r="C13" s="24" t="s">
        <v>9</v>
      </c>
      <c r="D13" s="24"/>
      <c r="E13" s="25"/>
      <c r="F13" s="26"/>
      <c r="G13" s="26"/>
      <c r="H13" s="26"/>
      <c r="I13" s="48"/>
    </row>
    <row r="14" spans="1:9" ht="12.75" customHeight="1" x14ac:dyDescent="0.2">
      <c r="A14" s="22"/>
      <c r="B14" s="23">
        <v>173</v>
      </c>
      <c r="C14" s="24" t="s">
        <v>10</v>
      </c>
      <c r="D14" s="24"/>
      <c r="E14" s="25"/>
      <c r="F14" s="26"/>
      <c r="G14" s="26"/>
      <c r="H14" s="26"/>
      <c r="I14" s="48"/>
    </row>
    <row r="15" spans="1:9" ht="12.75" customHeight="1" x14ac:dyDescent="0.2">
      <c r="A15" s="22"/>
      <c r="B15" s="23">
        <v>192</v>
      </c>
      <c r="C15" s="24" t="s">
        <v>11</v>
      </c>
      <c r="D15" s="24"/>
      <c r="E15" s="25"/>
      <c r="F15" s="26"/>
      <c r="G15" s="26"/>
      <c r="H15" s="26"/>
      <c r="I15" s="48"/>
    </row>
    <row r="16" spans="1:9" ht="12.75" customHeight="1" x14ac:dyDescent="0.2">
      <c r="A16" s="22"/>
      <c r="B16" s="23">
        <v>199</v>
      </c>
      <c r="C16" s="24" t="s">
        <v>12</v>
      </c>
      <c r="D16" s="24"/>
      <c r="E16" s="27">
        <v>8</v>
      </c>
      <c r="F16" s="26">
        <v>6880</v>
      </c>
      <c r="G16" s="26">
        <v>12007</v>
      </c>
      <c r="H16" s="26"/>
      <c r="I16" s="48"/>
    </row>
    <row r="17" spans="1:11" ht="12.75" customHeight="1" x14ac:dyDescent="0.2">
      <c r="A17" s="22"/>
      <c r="B17" s="23">
        <v>212</v>
      </c>
      <c r="C17" s="24" t="s">
        <v>177</v>
      </c>
      <c r="D17" s="24"/>
      <c r="E17" s="27">
        <v>11566</v>
      </c>
      <c r="F17" s="26"/>
      <c r="G17" s="26">
        <v>11566</v>
      </c>
      <c r="H17" s="26"/>
      <c r="I17" s="48"/>
    </row>
    <row r="18" spans="1:11" ht="12.75" customHeight="1" x14ac:dyDescent="0.2">
      <c r="A18" s="22" t="s">
        <v>1</v>
      </c>
      <c r="B18" s="23">
        <v>311</v>
      </c>
      <c r="C18" s="24" t="s">
        <v>13</v>
      </c>
      <c r="D18" s="24"/>
      <c r="E18" s="27">
        <f>491103.48+600116.44</f>
        <v>1091219.92</v>
      </c>
      <c r="F18" s="26">
        <v>2428800</v>
      </c>
      <c r="G18" s="26">
        <f>2014282.6+5000</f>
        <v>2019282.6</v>
      </c>
      <c r="H18" s="26">
        <v>2224824</v>
      </c>
      <c r="I18" s="48"/>
    </row>
    <row r="19" spans="1:11" ht="12.75" customHeight="1" x14ac:dyDescent="0.2">
      <c r="A19" s="22"/>
      <c r="B19" s="23">
        <v>312</v>
      </c>
      <c r="C19" s="29" t="s">
        <v>14</v>
      </c>
      <c r="D19" s="30"/>
      <c r="E19" s="27">
        <v>778311.69</v>
      </c>
      <c r="F19" s="26">
        <v>298265</v>
      </c>
      <c r="G19" s="26">
        <f>833762+21126+2538</f>
        <v>857426</v>
      </c>
      <c r="H19" s="26">
        <v>833763</v>
      </c>
    </row>
    <row r="20" spans="1:11" ht="12.75" customHeight="1" x14ac:dyDescent="0.2">
      <c r="A20" s="22"/>
      <c r="B20" s="23">
        <v>317</v>
      </c>
      <c r="C20" s="29" t="s">
        <v>15</v>
      </c>
      <c r="D20" s="30"/>
      <c r="E20" s="25"/>
      <c r="F20" s="26"/>
      <c r="G20" s="26"/>
      <c r="H20" s="26"/>
      <c r="I20" s="329">
        <f>SUM(F11:F20)</f>
        <v>2733945</v>
      </c>
      <c r="J20" s="329">
        <f t="shared" ref="J20:K20" si="0">SUM(G11:G20)</f>
        <v>2900421.6</v>
      </c>
      <c r="K20" s="329">
        <f t="shared" si="0"/>
        <v>3058587</v>
      </c>
    </row>
    <row r="21" spans="1:11" ht="12.75" customHeight="1" x14ac:dyDescent="0.2">
      <c r="A21" s="31"/>
      <c r="B21" s="23">
        <v>414</v>
      </c>
      <c r="C21" s="32" t="s">
        <v>16</v>
      </c>
      <c r="D21" s="33"/>
      <c r="E21" s="25">
        <v>364345.01</v>
      </c>
      <c r="F21" s="26">
        <v>780141</v>
      </c>
      <c r="G21" s="26">
        <f>513345+10000</f>
        <v>523345</v>
      </c>
      <c r="H21" s="26">
        <v>339727</v>
      </c>
      <c r="I21" s="48"/>
    </row>
    <row r="22" spans="1:11" ht="12.75" customHeight="1" x14ac:dyDescent="0.2">
      <c r="A22" s="31"/>
      <c r="B22" s="23">
        <v>513</v>
      </c>
      <c r="C22" s="24" t="s">
        <v>17</v>
      </c>
      <c r="D22" s="24"/>
      <c r="E22" s="25">
        <v>8031.75</v>
      </c>
      <c r="F22" s="26">
        <v>8140</v>
      </c>
      <c r="G22" s="26">
        <v>13386.25</v>
      </c>
      <c r="H22" s="26">
        <v>13386</v>
      </c>
      <c r="I22" s="48"/>
    </row>
    <row r="23" spans="1:11" ht="12.75" customHeight="1" x14ac:dyDescent="0.2">
      <c r="A23" s="31"/>
      <c r="B23" s="23">
        <v>552</v>
      </c>
      <c r="C23" s="24" t="s">
        <v>18</v>
      </c>
      <c r="D23" s="24"/>
      <c r="E23" s="25"/>
      <c r="F23" s="26"/>
      <c r="G23" s="26"/>
      <c r="H23" s="26"/>
      <c r="I23" s="48"/>
    </row>
    <row r="24" spans="1:11" ht="12.75" customHeight="1" x14ac:dyDescent="0.2">
      <c r="A24" s="31"/>
      <c r="B24" s="23">
        <v>599</v>
      </c>
      <c r="C24" s="24" t="s">
        <v>19</v>
      </c>
      <c r="D24" s="24"/>
      <c r="E24" s="25">
        <v>193</v>
      </c>
      <c r="F24" s="26">
        <v>0</v>
      </c>
      <c r="G24" s="26">
        <v>223.45</v>
      </c>
      <c r="H24" s="26"/>
      <c r="I24" s="196">
        <f>SUM(F21:F24)</f>
        <v>788281</v>
      </c>
      <c r="J24" s="196">
        <f t="shared" ref="J24:K24" si="1">SUM(G21:G24)</f>
        <v>536954.69999999995</v>
      </c>
      <c r="K24" s="196">
        <f t="shared" si="1"/>
        <v>353113</v>
      </c>
    </row>
    <row r="25" spans="1:11" ht="12.75" customHeight="1" x14ac:dyDescent="0.2">
      <c r="A25" s="31"/>
      <c r="B25" s="23">
        <v>552</v>
      </c>
      <c r="C25" s="24" t="s">
        <v>181</v>
      </c>
      <c r="D25" s="24"/>
      <c r="E25" s="25">
        <v>57963.5</v>
      </c>
      <c r="F25" s="26"/>
      <c r="G25" s="26">
        <v>3300</v>
      </c>
      <c r="H25" s="26"/>
      <c r="I25" s="196">
        <f>F25</f>
        <v>0</v>
      </c>
      <c r="J25" s="196">
        <f t="shared" ref="J25:K25" si="2">G25</f>
        <v>3300</v>
      </c>
      <c r="K25" s="196">
        <f t="shared" si="2"/>
        <v>0</v>
      </c>
    </row>
    <row r="26" spans="1:11" ht="12.75" customHeight="1" x14ac:dyDescent="0.2">
      <c r="A26" s="336"/>
      <c r="B26" s="337"/>
      <c r="C26" s="337"/>
      <c r="D26" s="338"/>
      <c r="E26" s="34"/>
      <c r="F26" s="35"/>
      <c r="G26" s="35"/>
      <c r="H26" s="35"/>
      <c r="I26" s="48"/>
    </row>
    <row r="27" spans="1:11" ht="18" customHeight="1" x14ac:dyDescent="0.25">
      <c r="A27" s="36" t="s">
        <v>20</v>
      </c>
      <c r="B27" s="37"/>
      <c r="C27" s="37"/>
      <c r="D27" s="38"/>
      <c r="E27" s="39">
        <f>SUM(E11:E25)</f>
        <v>2311741.87</v>
      </c>
      <c r="F27" s="40">
        <f>SUM(F11:F25)</f>
        <v>3522226</v>
      </c>
      <c r="G27" s="40">
        <f>SUM(G11:G25)</f>
        <v>3440676.3000000003</v>
      </c>
      <c r="H27" s="40">
        <f>SUM(H11:H25)</f>
        <v>3411700</v>
      </c>
      <c r="I27" s="48"/>
    </row>
    <row r="28" spans="1:11" ht="12.75" customHeight="1" x14ac:dyDescent="0.25">
      <c r="A28" s="41"/>
      <c r="B28" s="42"/>
      <c r="C28" s="42"/>
      <c r="D28" s="43"/>
      <c r="E28" s="44"/>
      <c r="F28" s="45"/>
      <c r="G28" s="45"/>
      <c r="H28" s="45"/>
      <c r="I28" s="48"/>
    </row>
    <row r="29" spans="1:11" ht="12.75" customHeight="1" x14ac:dyDescent="0.25">
      <c r="A29" s="46" t="s">
        <v>21</v>
      </c>
      <c r="B29" s="47"/>
      <c r="C29" s="47"/>
      <c r="D29" s="48"/>
      <c r="E29" s="28"/>
      <c r="F29" s="50"/>
      <c r="G29" s="50"/>
      <c r="H29" s="50"/>
      <c r="I29" s="48"/>
    </row>
    <row r="30" spans="1:11" ht="12.75" customHeight="1" x14ac:dyDescent="0.25">
      <c r="A30" s="51"/>
      <c r="B30" s="47"/>
      <c r="C30" s="47"/>
      <c r="D30" s="48"/>
      <c r="E30" s="28"/>
      <c r="F30" s="50"/>
      <c r="G30" s="50"/>
      <c r="H30" s="50"/>
      <c r="I30" s="48"/>
    </row>
    <row r="31" spans="1:11" ht="12.75" customHeight="1" x14ac:dyDescent="0.25">
      <c r="A31" s="51"/>
      <c r="B31" s="52" t="s">
        <v>22</v>
      </c>
      <c r="C31" s="47"/>
      <c r="D31" s="48"/>
      <c r="E31" s="28"/>
      <c r="F31" s="53"/>
      <c r="G31" s="53"/>
      <c r="H31" s="53"/>
      <c r="I31" s="48"/>
    </row>
    <row r="32" spans="1:11" ht="12.75" customHeight="1" x14ac:dyDescent="0.2">
      <c r="A32" s="22"/>
      <c r="B32" s="23">
        <v>111</v>
      </c>
      <c r="C32" s="23">
        <v>3110</v>
      </c>
      <c r="D32" s="24" t="s">
        <v>23</v>
      </c>
      <c r="E32" s="25">
        <v>548648.74</v>
      </c>
      <c r="F32" s="26">
        <v>797370</v>
      </c>
      <c r="G32" s="26">
        <f>971698.73-5000</f>
        <v>966698.73</v>
      </c>
      <c r="H32" s="26">
        <v>836677</v>
      </c>
      <c r="I32" s="48"/>
    </row>
    <row r="33" spans="1:9" ht="12.75" customHeight="1" x14ac:dyDescent="0.2">
      <c r="A33" s="22"/>
      <c r="B33" s="23">
        <v>111</v>
      </c>
      <c r="C33" s="23">
        <v>3220</v>
      </c>
      <c r="D33" s="24" t="s">
        <v>24</v>
      </c>
      <c r="E33" s="25">
        <v>58.95</v>
      </c>
      <c r="F33" s="26"/>
      <c r="G33" s="26">
        <v>59</v>
      </c>
      <c r="H33" s="26">
        <v>61</v>
      </c>
      <c r="I33" s="48"/>
    </row>
    <row r="34" spans="1:9" ht="12.75" customHeight="1" x14ac:dyDescent="0.2">
      <c r="A34" s="22"/>
      <c r="B34" s="23">
        <v>111</v>
      </c>
      <c r="C34" s="23">
        <v>3450</v>
      </c>
      <c r="D34" s="24" t="s">
        <v>25</v>
      </c>
      <c r="E34" s="25"/>
      <c r="F34" s="26">
        <v>6204</v>
      </c>
      <c r="G34" s="26"/>
      <c r="H34" s="26"/>
      <c r="I34" s="48"/>
    </row>
    <row r="35" spans="1:9" ht="12.75" customHeight="1" x14ac:dyDescent="0.2">
      <c r="A35" s="22"/>
      <c r="B35" s="23">
        <v>111</v>
      </c>
      <c r="C35" s="23">
        <v>4910</v>
      </c>
      <c r="D35" s="24" t="s">
        <v>26</v>
      </c>
      <c r="E35" s="25">
        <v>7452.43</v>
      </c>
      <c r="F35" s="26">
        <v>29392</v>
      </c>
      <c r="G35" s="26">
        <v>8923.9500000000007</v>
      </c>
      <c r="H35" s="26">
        <v>9192</v>
      </c>
      <c r="I35" s="48"/>
    </row>
    <row r="36" spans="1:9" ht="12.75" customHeight="1" x14ac:dyDescent="0.2">
      <c r="A36" s="22"/>
      <c r="B36" s="23">
        <v>111</v>
      </c>
      <c r="C36" s="23">
        <v>5110</v>
      </c>
      <c r="D36" s="24" t="s">
        <v>27</v>
      </c>
      <c r="E36" s="25">
        <v>27140.79</v>
      </c>
      <c r="F36" s="26">
        <v>78837</v>
      </c>
      <c r="G36" s="26">
        <v>113729</v>
      </c>
      <c r="H36" s="26">
        <v>65000</v>
      </c>
      <c r="I36" s="48"/>
    </row>
    <row r="37" spans="1:9" ht="12.75" customHeight="1" x14ac:dyDescent="0.2">
      <c r="A37" s="22"/>
      <c r="B37" s="23">
        <v>111</v>
      </c>
      <c r="C37" s="23">
        <v>5210</v>
      </c>
      <c r="D37" s="24" t="s">
        <v>28</v>
      </c>
      <c r="E37" s="25"/>
      <c r="F37" s="26">
        <v>41272</v>
      </c>
      <c r="G37" s="26"/>
      <c r="H37" s="26">
        <v>10000</v>
      </c>
      <c r="I37" s="48"/>
    </row>
    <row r="38" spans="1:9" ht="12.75" customHeight="1" x14ac:dyDescent="0.2">
      <c r="A38" s="22"/>
      <c r="B38" s="23">
        <v>111</v>
      </c>
      <c r="C38" s="23">
        <v>5410</v>
      </c>
      <c r="D38" s="24" t="s">
        <v>29</v>
      </c>
      <c r="E38" s="25"/>
      <c r="F38" s="26"/>
      <c r="G38" s="26"/>
      <c r="H38" s="26"/>
      <c r="I38" s="48"/>
    </row>
    <row r="39" spans="1:9" ht="12.75" customHeight="1" x14ac:dyDescent="0.2">
      <c r="A39" s="22"/>
      <c r="B39" s="23">
        <v>111</v>
      </c>
      <c r="C39" s="23">
        <v>6410</v>
      </c>
      <c r="D39" s="24" t="s">
        <v>30</v>
      </c>
      <c r="E39" s="25">
        <v>71805</v>
      </c>
      <c r="F39" s="26">
        <v>15708</v>
      </c>
      <c r="G39" s="26">
        <v>71805</v>
      </c>
      <c r="H39" s="26">
        <v>14000</v>
      </c>
      <c r="I39" s="48"/>
    </row>
    <row r="40" spans="1:9" ht="12.75" customHeight="1" x14ac:dyDescent="0.2">
      <c r="A40" s="22"/>
      <c r="B40" s="23">
        <v>111</v>
      </c>
      <c r="C40" s="23">
        <v>7410</v>
      </c>
      <c r="D40" s="24" t="s">
        <v>31</v>
      </c>
      <c r="E40" s="25"/>
      <c r="F40" s="26"/>
      <c r="G40" s="26"/>
      <c r="H40" s="26"/>
      <c r="I40" s="48"/>
    </row>
    <row r="41" spans="1:9" ht="12.75" customHeight="1" x14ac:dyDescent="0.2">
      <c r="A41" s="22"/>
      <c r="B41" s="23"/>
      <c r="C41" s="23"/>
      <c r="D41" s="24"/>
      <c r="E41" s="25"/>
      <c r="F41" s="26"/>
      <c r="G41" s="26"/>
      <c r="H41" s="26"/>
      <c r="I41" s="48"/>
    </row>
    <row r="42" spans="1:9" ht="12.75" customHeight="1" x14ac:dyDescent="0.2">
      <c r="A42" s="22"/>
      <c r="B42" s="23">
        <v>112</v>
      </c>
      <c r="C42" s="23">
        <v>3110</v>
      </c>
      <c r="D42" s="24" t="s">
        <v>32</v>
      </c>
      <c r="E42" s="25"/>
      <c r="F42" s="26"/>
      <c r="G42" s="26"/>
      <c r="H42" s="26"/>
      <c r="I42" s="48"/>
    </row>
    <row r="43" spans="1:9" ht="12.75" customHeight="1" x14ac:dyDescent="0.2">
      <c r="A43" s="22"/>
      <c r="B43" s="23">
        <v>112</v>
      </c>
      <c r="C43" s="23">
        <v>5110</v>
      </c>
      <c r="D43" s="24" t="s">
        <v>33</v>
      </c>
      <c r="E43" s="25"/>
      <c r="F43" s="26"/>
      <c r="G43" s="26"/>
      <c r="H43" s="26"/>
      <c r="I43" s="48"/>
    </row>
    <row r="44" spans="1:9" ht="12.75" customHeight="1" x14ac:dyDescent="0.2">
      <c r="A44" s="22"/>
      <c r="B44" s="23"/>
      <c r="C44" s="23"/>
      <c r="D44" s="24"/>
      <c r="E44" s="25"/>
      <c r="F44" s="26"/>
      <c r="G44" s="26"/>
      <c r="H44" s="26"/>
      <c r="I44" s="48"/>
    </row>
    <row r="45" spans="1:9" ht="12.75" customHeight="1" x14ac:dyDescent="0.2">
      <c r="A45" s="22"/>
      <c r="B45" s="23">
        <v>119</v>
      </c>
      <c r="C45" s="23">
        <v>3190</v>
      </c>
      <c r="D45" s="24" t="s">
        <v>165</v>
      </c>
      <c r="E45" s="25">
        <v>24453.21</v>
      </c>
      <c r="F45" s="26">
        <v>48000</v>
      </c>
      <c r="G45" s="26">
        <v>57453.21</v>
      </c>
      <c r="H45" s="26">
        <v>59177</v>
      </c>
      <c r="I45" s="48"/>
    </row>
    <row r="46" spans="1:9" ht="12.75" customHeight="1" x14ac:dyDescent="0.2">
      <c r="A46" s="22"/>
      <c r="B46" s="23"/>
      <c r="C46" s="23"/>
      <c r="D46" s="24"/>
      <c r="E46" s="25"/>
      <c r="F46" s="26"/>
      <c r="G46" s="26"/>
      <c r="H46" s="26"/>
      <c r="I46" s="48"/>
    </row>
    <row r="47" spans="1:9" ht="12.75" customHeight="1" x14ac:dyDescent="0.2">
      <c r="A47" s="22"/>
      <c r="B47" s="23">
        <v>120</v>
      </c>
      <c r="C47" s="23">
        <v>3110</v>
      </c>
      <c r="D47" s="24" t="s">
        <v>178</v>
      </c>
      <c r="E47" s="25">
        <v>1716.49</v>
      </c>
      <c r="F47" s="26"/>
      <c r="G47" s="26">
        <v>1716.49</v>
      </c>
      <c r="H47" s="26">
        <v>1767</v>
      </c>
      <c r="I47" s="48"/>
    </row>
    <row r="48" spans="1:9" ht="12.75" customHeight="1" x14ac:dyDescent="0.2">
      <c r="A48" s="22"/>
      <c r="B48" s="23"/>
      <c r="C48" s="23"/>
      <c r="D48" s="24"/>
      <c r="E48" s="25"/>
      <c r="F48" s="26"/>
      <c r="G48" s="26"/>
      <c r="H48" s="26"/>
      <c r="I48" s="48"/>
    </row>
    <row r="49" spans="1:9" ht="12.75" customHeight="1" x14ac:dyDescent="0.2">
      <c r="A49" s="22"/>
      <c r="B49" s="23">
        <v>122</v>
      </c>
      <c r="C49" s="23">
        <v>3110</v>
      </c>
      <c r="D49" s="24" t="s">
        <v>34</v>
      </c>
      <c r="E49" s="25">
        <v>65521.440000000002</v>
      </c>
      <c r="F49" s="26">
        <v>104496</v>
      </c>
      <c r="G49" s="26">
        <v>108887.91</v>
      </c>
      <c r="H49" s="26">
        <v>112155</v>
      </c>
      <c r="I49" s="48"/>
    </row>
    <row r="50" spans="1:9" ht="12.75" customHeight="1" x14ac:dyDescent="0.2">
      <c r="A50" s="22"/>
      <c r="B50" s="23">
        <v>122</v>
      </c>
      <c r="C50" s="23">
        <v>3220</v>
      </c>
      <c r="D50" s="24" t="s">
        <v>35</v>
      </c>
      <c r="E50" s="25"/>
      <c r="F50" s="26"/>
      <c r="G50" s="26"/>
      <c r="H50" s="26"/>
      <c r="I50" s="48"/>
    </row>
    <row r="51" spans="1:9" ht="12.75" customHeight="1" x14ac:dyDescent="0.2">
      <c r="A51" s="22"/>
      <c r="B51" s="23">
        <v>122</v>
      </c>
      <c r="C51" s="23">
        <v>3450</v>
      </c>
      <c r="D51" s="24" t="s">
        <v>36</v>
      </c>
      <c r="E51" s="25"/>
      <c r="F51" s="26"/>
      <c r="G51" s="26"/>
      <c r="H51" s="26"/>
      <c r="I51" s="48"/>
    </row>
    <row r="52" spans="1:9" ht="12.75" customHeight="1" x14ac:dyDescent="0.2">
      <c r="A52" s="22"/>
      <c r="B52" s="23">
        <v>122</v>
      </c>
      <c r="C52" s="23">
        <v>5110</v>
      </c>
      <c r="D52" s="24" t="s">
        <v>37</v>
      </c>
      <c r="E52" s="25">
        <v>252</v>
      </c>
      <c r="F52" s="26">
        <v>242</v>
      </c>
      <c r="G52" s="26">
        <v>251.7</v>
      </c>
      <c r="H52" s="26">
        <v>260</v>
      </c>
      <c r="I52" s="48"/>
    </row>
    <row r="53" spans="1:9" ht="12.75" customHeight="1" x14ac:dyDescent="0.2">
      <c r="A53" s="22"/>
      <c r="B53" s="23">
        <v>122</v>
      </c>
      <c r="C53" s="23">
        <v>7410</v>
      </c>
      <c r="D53" s="24" t="s">
        <v>38</v>
      </c>
      <c r="E53" s="25"/>
      <c r="F53" s="26"/>
      <c r="G53" s="26"/>
      <c r="H53" s="26"/>
      <c r="I53" s="48"/>
    </row>
    <row r="54" spans="1:9" ht="12.75" customHeight="1" x14ac:dyDescent="0.2">
      <c r="A54" s="22"/>
      <c r="B54" s="23"/>
      <c r="C54" s="23"/>
      <c r="D54" s="24"/>
      <c r="E54" s="25"/>
      <c r="F54" s="26"/>
      <c r="G54" s="26"/>
      <c r="H54" s="26"/>
      <c r="I54" s="48"/>
    </row>
    <row r="55" spans="1:9" ht="12.75" customHeight="1" x14ac:dyDescent="0.2">
      <c r="A55" s="22"/>
      <c r="B55" s="23">
        <v>125</v>
      </c>
      <c r="C55" s="23">
        <v>3110</v>
      </c>
      <c r="D55" s="24" t="s">
        <v>39</v>
      </c>
      <c r="E55" s="25">
        <v>136262.94</v>
      </c>
      <c r="F55" s="26">
        <v>123769</v>
      </c>
      <c r="G55" s="26">
        <v>221047.65</v>
      </c>
      <c r="H55" s="26">
        <v>228089</v>
      </c>
      <c r="I55" s="48"/>
    </row>
    <row r="56" spans="1:9" ht="12.75" customHeight="1" x14ac:dyDescent="0.2">
      <c r="A56" s="22"/>
      <c r="B56" s="23">
        <v>125</v>
      </c>
      <c r="C56" s="23">
        <v>3190</v>
      </c>
      <c r="D56" s="24" t="s">
        <v>172</v>
      </c>
      <c r="E56" s="25">
        <v>21162</v>
      </c>
      <c r="F56" s="26">
        <v>9647</v>
      </c>
      <c r="G56" s="26">
        <v>21162</v>
      </c>
      <c r="H56" s="26">
        <v>21797</v>
      </c>
      <c r="I56" s="48"/>
    </row>
    <row r="57" spans="1:9" ht="12.75" customHeight="1" x14ac:dyDescent="0.2">
      <c r="A57" s="22"/>
      <c r="B57" s="23">
        <v>122</v>
      </c>
      <c r="C57" s="23">
        <v>3450</v>
      </c>
      <c r="D57" s="24" t="s">
        <v>25</v>
      </c>
      <c r="E57" s="25">
        <v>0</v>
      </c>
      <c r="F57" s="26">
        <v>5335</v>
      </c>
      <c r="G57" s="26"/>
      <c r="H57" s="26">
        <v>0</v>
      </c>
      <c r="I57" s="48"/>
    </row>
    <row r="58" spans="1:9" ht="12.75" customHeight="1" x14ac:dyDescent="0.2">
      <c r="A58" s="22"/>
      <c r="B58" s="23">
        <v>125</v>
      </c>
      <c r="C58" s="23">
        <v>5210</v>
      </c>
      <c r="D58" s="24" t="s">
        <v>28</v>
      </c>
      <c r="E58" s="25"/>
      <c r="F58" s="26"/>
      <c r="G58" s="26"/>
      <c r="H58" s="26"/>
      <c r="I58" s="48"/>
    </row>
    <row r="59" spans="1:9" ht="12.75" customHeight="1" x14ac:dyDescent="0.2">
      <c r="A59" s="22"/>
      <c r="B59" s="23">
        <v>125</v>
      </c>
      <c r="C59" s="23">
        <v>5110</v>
      </c>
      <c r="D59" s="24" t="s">
        <v>40</v>
      </c>
      <c r="E59" s="25">
        <v>24630.49</v>
      </c>
      <c r="F59" s="26">
        <v>121195</v>
      </c>
      <c r="G59" s="26">
        <v>26717.99</v>
      </c>
      <c r="H59" s="26">
        <v>27519</v>
      </c>
      <c r="I59" s="48"/>
    </row>
    <row r="60" spans="1:9" ht="12.75" customHeight="1" x14ac:dyDescent="0.2">
      <c r="A60" s="54"/>
      <c r="B60" s="55"/>
      <c r="C60" s="55"/>
      <c r="D60" s="30"/>
      <c r="E60" s="25"/>
      <c r="F60" s="56"/>
      <c r="G60" s="56"/>
      <c r="H60" s="56"/>
      <c r="I60" s="48"/>
    </row>
    <row r="61" spans="1:9" ht="12.75" customHeight="1" x14ac:dyDescent="0.2">
      <c r="A61" s="57" t="s">
        <v>41</v>
      </c>
      <c r="B61" s="58"/>
      <c r="C61" s="58"/>
      <c r="D61" s="59"/>
      <c r="E61" s="39">
        <f>SUM(E32:E60)</f>
        <v>929104.48</v>
      </c>
      <c r="F61" s="39">
        <f>SUM(F32:F60)</f>
        <v>1381467</v>
      </c>
      <c r="G61" s="39">
        <f>SUM(G32:G60)</f>
        <v>1598452.6299999997</v>
      </c>
      <c r="H61" s="39">
        <f>SUM(H32:H60)</f>
        <v>1385694</v>
      </c>
      <c r="I61" s="48"/>
    </row>
    <row r="62" spans="1:9" ht="12.75" customHeight="1" x14ac:dyDescent="0.2">
      <c r="A62" s="60"/>
      <c r="B62" s="61"/>
      <c r="C62" s="61"/>
      <c r="D62" s="62"/>
      <c r="E62" s="63"/>
      <c r="F62" s="45"/>
      <c r="G62" s="45"/>
      <c r="H62" s="45"/>
      <c r="I62" s="48"/>
    </row>
    <row r="63" spans="1:9" ht="12.75" customHeight="1" x14ac:dyDescent="0.2">
      <c r="A63" s="60"/>
      <c r="B63" s="61"/>
      <c r="C63" s="61"/>
      <c r="D63" s="62"/>
      <c r="E63" s="63"/>
      <c r="F63" s="45"/>
      <c r="G63" s="45"/>
      <c r="H63" s="45"/>
      <c r="I63" s="48"/>
    </row>
    <row r="64" spans="1:9" ht="12.75" customHeight="1" x14ac:dyDescent="0.2">
      <c r="A64" s="60"/>
      <c r="B64" s="52" t="s">
        <v>42</v>
      </c>
      <c r="C64" s="61"/>
      <c r="D64" s="62"/>
      <c r="E64" s="63"/>
      <c r="F64" s="64"/>
      <c r="G64" s="64"/>
      <c r="H64" s="64"/>
      <c r="I64" s="48"/>
    </row>
    <row r="65" spans="1:9" ht="12.75" customHeight="1" x14ac:dyDescent="0.2">
      <c r="A65" s="60"/>
      <c r="B65" s="65" t="s">
        <v>43</v>
      </c>
      <c r="C65" s="61"/>
      <c r="D65" s="62"/>
      <c r="E65" s="63"/>
      <c r="F65" s="64"/>
      <c r="G65" s="64"/>
      <c r="H65" s="64"/>
      <c r="I65" s="48"/>
    </row>
    <row r="66" spans="1:9" ht="12.75" customHeight="1" x14ac:dyDescent="0.2">
      <c r="A66" s="66"/>
      <c r="B66" s="23">
        <v>211</v>
      </c>
      <c r="C66" s="23">
        <v>5990</v>
      </c>
      <c r="D66" s="24" t="s">
        <v>44</v>
      </c>
      <c r="E66" s="25"/>
      <c r="F66" s="26"/>
      <c r="G66" s="26"/>
      <c r="H66" s="26"/>
      <c r="I66" s="48"/>
    </row>
    <row r="67" spans="1:9" ht="12.75" customHeight="1" x14ac:dyDescent="0.2">
      <c r="A67" s="66"/>
      <c r="B67" s="23"/>
      <c r="C67" s="23"/>
      <c r="D67" s="24"/>
      <c r="E67" s="25"/>
      <c r="F67" s="26"/>
      <c r="G67" s="26"/>
      <c r="H67" s="26"/>
      <c r="I67" s="48"/>
    </row>
    <row r="68" spans="1:9" ht="12.75" customHeight="1" x14ac:dyDescent="0.2">
      <c r="A68" s="66"/>
      <c r="B68" s="23">
        <v>213</v>
      </c>
      <c r="C68" s="23">
        <v>3130</v>
      </c>
      <c r="D68" s="24" t="s">
        <v>45</v>
      </c>
      <c r="E68" s="25"/>
      <c r="F68" s="26"/>
      <c r="G68" s="26"/>
      <c r="H68" s="26"/>
      <c r="I68" s="48"/>
    </row>
    <row r="69" spans="1:9" ht="12.75" customHeight="1" x14ac:dyDescent="0.2">
      <c r="A69" s="66"/>
      <c r="B69" s="23">
        <v>214</v>
      </c>
      <c r="C69" s="23">
        <v>3130</v>
      </c>
      <c r="D69" s="24" t="s">
        <v>46</v>
      </c>
      <c r="E69" s="25">
        <v>1049.75</v>
      </c>
      <c r="F69" s="26"/>
      <c r="G69" s="26">
        <v>1839.5</v>
      </c>
      <c r="H69" s="26">
        <v>1895</v>
      </c>
      <c r="I69" s="48"/>
    </row>
    <row r="70" spans="1:9" ht="12.75" customHeight="1" x14ac:dyDescent="0.2">
      <c r="A70" s="66"/>
      <c r="B70" s="23"/>
      <c r="C70" s="23"/>
      <c r="D70" s="24"/>
      <c r="E70" s="25"/>
      <c r="F70" s="26"/>
      <c r="G70" s="26"/>
      <c r="H70" s="26"/>
      <c r="I70" s="48"/>
    </row>
    <row r="71" spans="1:9" ht="12.75" customHeight="1" x14ac:dyDescent="0.2">
      <c r="A71" s="66"/>
      <c r="B71" s="23">
        <v>215</v>
      </c>
      <c r="C71" s="23">
        <v>3130</v>
      </c>
      <c r="D71" s="24" t="s">
        <v>47</v>
      </c>
      <c r="E71" s="25">
        <v>21033.26</v>
      </c>
      <c r="F71" s="26">
        <v>33908</v>
      </c>
      <c r="G71" s="26">
        <v>27549.93</v>
      </c>
      <c r="H71" s="26">
        <v>28377</v>
      </c>
      <c r="I71" s="48"/>
    </row>
    <row r="72" spans="1:9" ht="12.75" customHeight="1" x14ac:dyDescent="0.2">
      <c r="A72" s="66"/>
      <c r="B72" s="23">
        <v>215</v>
      </c>
      <c r="C72" s="23">
        <v>5110</v>
      </c>
      <c r="D72" s="24" t="s">
        <v>48</v>
      </c>
      <c r="E72" s="25"/>
      <c r="F72" s="26"/>
      <c r="G72" s="26"/>
      <c r="H72" s="26"/>
      <c r="I72" s="48"/>
    </row>
    <row r="73" spans="1:9" ht="12.75" customHeight="1" x14ac:dyDescent="0.2">
      <c r="A73" s="66"/>
      <c r="B73" s="23">
        <v>216</v>
      </c>
      <c r="C73" s="23">
        <v>3130</v>
      </c>
      <c r="D73" s="24" t="s">
        <v>49</v>
      </c>
      <c r="E73" s="25">
        <v>98969.49</v>
      </c>
      <c r="F73" s="26">
        <v>68274</v>
      </c>
      <c r="G73" s="26">
        <v>147426.85</v>
      </c>
      <c r="H73" s="26">
        <v>151850</v>
      </c>
      <c r="I73" s="48"/>
    </row>
    <row r="74" spans="1:9" ht="12.75" customHeight="1" x14ac:dyDescent="0.2">
      <c r="A74" s="66"/>
      <c r="B74" s="23">
        <v>216</v>
      </c>
      <c r="C74" s="23">
        <v>5990</v>
      </c>
      <c r="D74" s="24" t="s">
        <v>50</v>
      </c>
      <c r="E74" s="25">
        <v>2227.5</v>
      </c>
      <c r="F74" s="26">
        <v>2519</v>
      </c>
      <c r="G74" s="26">
        <v>2227.5</v>
      </c>
      <c r="H74" s="26">
        <v>2295</v>
      </c>
      <c r="I74" s="48"/>
    </row>
    <row r="75" spans="1:9" ht="12.75" customHeight="1" x14ac:dyDescent="0.2">
      <c r="A75" s="66"/>
      <c r="B75" s="23" t="s">
        <v>1</v>
      </c>
      <c r="C75" s="23" t="s">
        <v>1</v>
      </c>
      <c r="D75" s="24" t="s">
        <v>1</v>
      </c>
      <c r="E75" s="25"/>
      <c r="F75" s="26"/>
      <c r="G75" s="26"/>
      <c r="H75" s="26"/>
      <c r="I75" s="48"/>
    </row>
    <row r="76" spans="1:9" ht="12.75" customHeight="1" x14ac:dyDescent="0.2">
      <c r="A76" s="57" t="s">
        <v>41</v>
      </c>
      <c r="B76" s="58"/>
      <c r="C76" s="58"/>
      <c r="D76" s="67"/>
      <c r="E76" s="39">
        <f>SUM(E66:E75)</f>
        <v>123280</v>
      </c>
      <c r="F76" s="40">
        <f>SUM(F66:F75)</f>
        <v>104701</v>
      </c>
      <c r="G76" s="40">
        <f>SUM(G66:G75)</f>
        <v>179043.78</v>
      </c>
      <c r="H76" s="40">
        <f>SUM(H66:H75)</f>
        <v>184417</v>
      </c>
      <c r="I76" s="48"/>
    </row>
    <row r="77" spans="1:9" ht="12.75" customHeight="1" x14ac:dyDescent="0.2">
      <c r="A77" s="68"/>
      <c r="B77" s="69"/>
      <c r="C77" s="69"/>
      <c r="D77" s="70"/>
      <c r="E77" s="71"/>
      <c r="F77" s="72"/>
      <c r="G77" s="72"/>
      <c r="H77" s="72"/>
      <c r="I77" s="48"/>
    </row>
    <row r="78" spans="1:9" ht="12.75" customHeight="1" x14ac:dyDescent="0.2">
      <c r="A78" s="60"/>
      <c r="B78" s="65" t="s">
        <v>51</v>
      </c>
      <c r="C78" s="61"/>
      <c r="D78" s="62"/>
      <c r="E78" s="63"/>
      <c r="F78" s="64"/>
      <c r="G78" s="64"/>
      <c r="H78" s="64"/>
      <c r="I78" s="48"/>
    </row>
    <row r="79" spans="1:9" ht="12.75" customHeight="1" x14ac:dyDescent="0.2">
      <c r="A79" s="73"/>
      <c r="B79" s="23">
        <v>221</v>
      </c>
      <c r="C79" s="23">
        <v>3110</v>
      </c>
      <c r="D79" s="24" t="s">
        <v>52</v>
      </c>
      <c r="E79" s="25">
        <v>84620.36</v>
      </c>
      <c r="F79" s="26">
        <v>157509</v>
      </c>
      <c r="G79" s="26">
        <v>94221.56</v>
      </c>
      <c r="H79" s="26">
        <v>97049</v>
      </c>
      <c r="I79" s="48"/>
    </row>
    <row r="80" spans="1:9" ht="12.75" customHeight="1" x14ac:dyDescent="0.2">
      <c r="A80" s="73"/>
      <c r="B80" s="23">
        <v>221</v>
      </c>
      <c r="C80" s="23">
        <v>3190</v>
      </c>
      <c r="D80" s="24" t="s">
        <v>167</v>
      </c>
      <c r="E80" s="25"/>
      <c r="F80" s="26"/>
      <c r="G80" s="26"/>
      <c r="H80" s="26"/>
      <c r="I80" s="48"/>
    </row>
    <row r="81" spans="1:9" ht="12.75" customHeight="1" x14ac:dyDescent="0.2">
      <c r="A81" s="73"/>
      <c r="B81" s="23">
        <v>221</v>
      </c>
      <c r="C81" s="23">
        <v>3220</v>
      </c>
      <c r="D81" s="24" t="s">
        <v>53</v>
      </c>
      <c r="E81" s="25">
        <v>2294.4</v>
      </c>
      <c r="F81" s="26">
        <v>9273</v>
      </c>
      <c r="G81" s="26">
        <v>2294.4</v>
      </c>
      <c r="H81" s="26">
        <v>1082</v>
      </c>
      <c r="I81" s="48"/>
    </row>
    <row r="82" spans="1:9" ht="12.75" customHeight="1" x14ac:dyDescent="0.2">
      <c r="A82" s="73"/>
      <c r="B82" s="23">
        <v>221</v>
      </c>
      <c r="C82" s="23">
        <v>3450</v>
      </c>
      <c r="D82" s="24" t="s">
        <v>166</v>
      </c>
      <c r="E82" s="25">
        <v>15609.85</v>
      </c>
      <c r="F82" s="26">
        <f>14751+1496+3333</f>
        <v>19580</v>
      </c>
      <c r="G82" s="26">
        <f>8809.86+1575+1990.78+3480.57</f>
        <v>15856.210000000001</v>
      </c>
      <c r="H82" s="26">
        <v>18197</v>
      </c>
      <c r="I82" s="48"/>
    </row>
    <row r="83" spans="1:9" ht="12.75" customHeight="1" x14ac:dyDescent="0.2">
      <c r="A83" s="73"/>
      <c r="B83" s="23"/>
      <c r="C83" s="23"/>
      <c r="D83" s="24"/>
      <c r="E83" s="25"/>
      <c r="F83" s="26"/>
      <c r="G83" s="26"/>
      <c r="H83" s="26"/>
      <c r="I83" s="48"/>
    </row>
    <row r="84" spans="1:9" ht="12.75" customHeight="1" x14ac:dyDescent="0.2">
      <c r="A84" s="73"/>
      <c r="B84" s="23">
        <v>225</v>
      </c>
      <c r="C84" s="23">
        <v>3110</v>
      </c>
      <c r="D84" s="24" t="s">
        <v>54</v>
      </c>
      <c r="E84" s="25"/>
      <c r="F84" s="26"/>
      <c r="G84" s="26"/>
      <c r="H84" s="26"/>
      <c r="I84" s="48"/>
    </row>
    <row r="85" spans="1:9" ht="12.75" customHeight="1" x14ac:dyDescent="0.2">
      <c r="A85" s="73"/>
      <c r="B85" s="23">
        <v>225</v>
      </c>
      <c r="C85" s="23">
        <v>5110</v>
      </c>
      <c r="D85" s="24" t="s">
        <v>55</v>
      </c>
      <c r="E85" s="25"/>
      <c r="F85" s="26">
        <v>10065</v>
      </c>
      <c r="G85" s="26">
        <v>13446</v>
      </c>
      <c r="H85" s="26">
        <v>13849</v>
      </c>
      <c r="I85" s="48"/>
    </row>
    <row r="86" spans="1:9" ht="12.75" customHeight="1" x14ac:dyDescent="0.2">
      <c r="A86" s="73"/>
      <c r="B86" s="23">
        <v>225</v>
      </c>
      <c r="C86" s="23">
        <v>6410</v>
      </c>
      <c r="D86" s="24" t="s">
        <v>56</v>
      </c>
      <c r="E86" s="25"/>
      <c r="F86" s="26"/>
      <c r="G86" s="26"/>
      <c r="H86" s="26"/>
      <c r="I86" s="48"/>
    </row>
    <row r="87" spans="1:9" ht="12.75" customHeight="1" x14ac:dyDescent="0.2">
      <c r="A87" s="73"/>
      <c r="B87" s="23"/>
      <c r="C87" s="23"/>
      <c r="D87" s="24"/>
      <c r="E87" s="25"/>
      <c r="F87" s="26"/>
      <c r="G87" s="26"/>
      <c r="H87" s="26"/>
      <c r="I87" s="48"/>
    </row>
    <row r="88" spans="1:9" ht="12.75" customHeight="1" x14ac:dyDescent="0.2">
      <c r="A88" s="73"/>
      <c r="B88" s="23">
        <v>226</v>
      </c>
      <c r="C88" s="23">
        <v>3110</v>
      </c>
      <c r="D88" s="24" t="s">
        <v>57</v>
      </c>
      <c r="E88" s="25"/>
      <c r="F88" s="26"/>
      <c r="G88" s="26"/>
      <c r="H88" s="26"/>
      <c r="I88" s="48"/>
    </row>
    <row r="89" spans="1:9" ht="12.75" customHeight="1" x14ac:dyDescent="0.2">
      <c r="A89" s="73"/>
      <c r="B89" s="23">
        <v>226</v>
      </c>
      <c r="C89" s="23">
        <v>3190</v>
      </c>
      <c r="D89" s="24" t="s">
        <v>167</v>
      </c>
      <c r="E89" s="25"/>
      <c r="F89" s="26"/>
      <c r="G89" s="26"/>
      <c r="H89" s="26"/>
      <c r="I89" s="48"/>
    </row>
    <row r="90" spans="1:9" ht="12.75" customHeight="1" x14ac:dyDescent="0.2">
      <c r="A90" s="73"/>
      <c r="B90" s="23">
        <v>227</v>
      </c>
      <c r="C90" s="23">
        <v>3190</v>
      </c>
      <c r="D90" s="24" t="s">
        <v>167</v>
      </c>
      <c r="E90" s="25"/>
      <c r="F90" s="26">
        <v>8063</v>
      </c>
      <c r="G90" s="26"/>
      <c r="H90" s="26">
        <v>0</v>
      </c>
      <c r="I90" s="48"/>
    </row>
    <row r="91" spans="1:9" ht="12.75" customHeight="1" x14ac:dyDescent="0.2">
      <c r="A91" s="73"/>
      <c r="B91" s="23">
        <v>227</v>
      </c>
      <c r="C91" s="23">
        <v>5110</v>
      </c>
      <c r="D91" s="24" t="s">
        <v>58</v>
      </c>
      <c r="E91" s="25">
        <f>24.55+1150</f>
        <v>1174.55</v>
      </c>
      <c r="F91" s="26">
        <v>2123</v>
      </c>
      <c r="G91" s="26">
        <v>1174.55</v>
      </c>
      <c r="H91" s="26">
        <v>1210</v>
      </c>
      <c r="I91" s="48"/>
    </row>
    <row r="92" spans="1:9" ht="12.75" customHeight="1" x14ac:dyDescent="0.2">
      <c r="A92" s="57" t="s">
        <v>41</v>
      </c>
      <c r="B92" s="55"/>
      <c r="C92" s="55"/>
      <c r="D92" s="30"/>
      <c r="E92" s="39">
        <f>SUM(E79:E91)</f>
        <v>103699.16</v>
      </c>
      <c r="F92" s="40">
        <f>SUM(F79:F91)</f>
        <v>206613</v>
      </c>
      <c r="G92" s="40">
        <f>SUM(G79:G91)</f>
        <v>126992.72</v>
      </c>
      <c r="H92" s="40">
        <f>SUM(H79:H91)</f>
        <v>131387</v>
      </c>
      <c r="I92" s="48"/>
    </row>
    <row r="93" spans="1:9" ht="12.75" customHeight="1" x14ac:dyDescent="0.2">
      <c r="A93" s="60"/>
      <c r="B93" s="47"/>
      <c r="C93" s="47"/>
      <c r="D93" s="48"/>
      <c r="E93" s="63"/>
      <c r="F93" s="72"/>
      <c r="G93" s="72"/>
      <c r="H93" s="72"/>
      <c r="I93" s="48"/>
    </row>
    <row r="94" spans="1:9" ht="12.75" customHeight="1" x14ac:dyDescent="0.2">
      <c r="A94" s="60" t="s">
        <v>59</v>
      </c>
      <c r="B94" s="61"/>
      <c r="C94" s="61"/>
      <c r="D94" s="62"/>
      <c r="E94" s="63"/>
      <c r="F94" s="64"/>
      <c r="G94" s="64"/>
      <c r="H94" s="64"/>
      <c r="I94" s="48"/>
    </row>
    <row r="95" spans="1:9" ht="12.75" customHeight="1" x14ac:dyDescent="0.2">
      <c r="A95" s="22"/>
      <c r="B95" s="23">
        <v>231</v>
      </c>
      <c r="C95" s="23">
        <v>3170</v>
      </c>
      <c r="D95" s="24" t="s">
        <v>60</v>
      </c>
      <c r="E95" s="27"/>
      <c r="F95" s="26">
        <v>2981</v>
      </c>
      <c r="G95" s="26">
        <v>3200</v>
      </c>
      <c r="H95" s="330">
        <v>3296</v>
      </c>
      <c r="I95" s="48"/>
    </row>
    <row r="96" spans="1:9" ht="12.75" customHeight="1" x14ac:dyDescent="0.2">
      <c r="A96" s="22"/>
      <c r="B96" s="23">
        <v>231</v>
      </c>
      <c r="C96" s="23">
        <v>3180</v>
      </c>
      <c r="D96" s="24" t="s">
        <v>61</v>
      </c>
      <c r="E96" s="25">
        <v>20300</v>
      </c>
      <c r="F96" s="26">
        <v>17512</v>
      </c>
      <c r="G96" s="26">
        <v>20300</v>
      </c>
      <c r="H96" s="330">
        <v>20909</v>
      </c>
      <c r="I96" s="48"/>
    </row>
    <row r="97" spans="1:11" ht="12.75" customHeight="1" x14ac:dyDescent="0.2">
      <c r="A97" s="54"/>
      <c r="B97" s="23">
        <v>231</v>
      </c>
      <c r="C97" s="23">
        <v>7410</v>
      </c>
      <c r="D97" s="30" t="s">
        <v>62</v>
      </c>
      <c r="E97" s="25"/>
      <c r="F97" s="26">
        <v>0</v>
      </c>
      <c r="G97" s="26"/>
      <c r="H97" s="26"/>
      <c r="I97" s="48"/>
    </row>
    <row r="98" spans="1:11" ht="12.75" customHeight="1" x14ac:dyDescent="0.2">
      <c r="A98" s="57" t="s">
        <v>41</v>
      </c>
      <c r="B98" s="58"/>
      <c r="C98" s="58"/>
      <c r="D98" s="59"/>
      <c r="E98" s="39">
        <f>SUM(E95:E97)</f>
        <v>20300</v>
      </c>
      <c r="F98" s="74">
        <f>SUM(F95:F97)</f>
        <v>20493</v>
      </c>
      <c r="G98" s="74">
        <f>SUM(G95:G97)</f>
        <v>23500</v>
      </c>
      <c r="H98" s="74">
        <f>SUM(H95:H97)</f>
        <v>24205</v>
      </c>
      <c r="I98" s="48"/>
    </row>
    <row r="99" spans="1:11" ht="12.75" customHeight="1" x14ac:dyDescent="0.2">
      <c r="A99" s="75" t="s">
        <v>1</v>
      </c>
      <c r="B99" s="65" t="s">
        <v>1</v>
      </c>
      <c r="C99" s="61"/>
      <c r="D99" s="62"/>
      <c r="E99" s="63"/>
      <c r="F99" s="45"/>
      <c r="G99" s="45"/>
      <c r="H99" s="45"/>
      <c r="I99" s="48"/>
    </row>
    <row r="100" spans="1:11" ht="12.75" customHeight="1" x14ac:dyDescent="0.2">
      <c r="A100" s="76"/>
      <c r="B100" s="65" t="s">
        <v>63</v>
      </c>
      <c r="C100" s="77"/>
      <c r="D100" s="78"/>
      <c r="E100" s="79"/>
      <c r="F100" s="80"/>
      <c r="G100" s="80"/>
      <c r="H100" s="80"/>
      <c r="I100" s="48"/>
    </row>
    <row r="101" spans="1:11" ht="12.75" customHeight="1" x14ac:dyDescent="0.2">
      <c r="A101" s="22"/>
      <c r="B101" s="23">
        <v>232</v>
      </c>
      <c r="C101" s="23">
        <v>3150</v>
      </c>
      <c r="D101" s="24" t="s">
        <v>169</v>
      </c>
      <c r="E101" s="28">
        <v>330862.98</v>
      </c>
      <c r="F101" s="26">
        <v>510723</v>
      </c>
      <c r="G101" s="26">
        <v>457729.5</v>
      </c>
      <c r="H101" s="26">
        <v>494697</v>
      </c>
      <c r="I101" s="48"/>
    </row>
    <row r="102" spans="1:11" ht="12.75" customHeight="1" x14ac:dyDescent="0.2">
      <c r="A102" s="57" t="s">
        <v>41</v>
      </c>
      <c r="B102" s="81"/>
      <c r="C102" s="81"/>
      <c r="D102" s="82"/>
      <c r="E102" s="83">
        <f>SUM(E101:E101)</f>
        <v>330862.98</v>
      </c>
      <c r="F102" s="40">
        <f>SUM(F101:F101)</f>
        <v>510723</v>
      </c>
      <c r="G102" s="40">
        <f>SUM(G101:G101)</f>
        <v>457729.5</v>
      </c>
      <c r="H102" s="40">
        <f>SUM(H101:H101)</f>
        <v>494697</v>
      </c>
      <c r="I102" s="196">
        <f>F102+F98</f>
        <v>531216</v>
      </c>
      <c r="J102" s="196">
        <f t="shared" ref="J102:K102" si="3">G102+G98</f>
        <v>481229.5</v>
      </c>
      <c r="K102" s="196">
        <f t="shared" si="3"/>
        <v>518902</v>
      </c>
    </row>
    <row r="103" spans="1:11" ht="12.75" customHeight="1" x14ac:dyDescent="0.2">
      <c r="A103" s="68"/>
      <c r="B103" s="84"/>
      <c r="C103" s="84"/>
      <c r="D103" s="84"/>
      <c r="E103" s="85"/>
      <c r="F103" s="86"/>
      <c r="G103" s="86"/>
      <c r="H103" s="86"/>
      <c r="I103" s="48"/>
    </row>
    <row r="104" spans="1:11" ht="12.75" customHeight="1" x14ac:dyDescent="0.2">
      <c r="A104" s="75"/>
      <c r="B104" s="65" t="s">
        <v>64</v>
      </c>
      <c r="C104" s="47"/>
      <c r="D104" s="48"/>
      <c r="E104" s="28"/>
      <c r="F104" s="50"/>
      <c r="G104" s="50"/>
      <c r="H104" s="50"/>
      <c r="I104" s="48"/>
    </row>
    <row r="105" spans="1:11" ht="12.75" customHeight="1" x14ac:dyDescent="0.2">
      <c r="A105" s="22"/>
      <c r="B105" s="23">
        <v>241</v>
      </c>
      <c r="C105" s="23">
        <v>1150</v>
      </c>
      <c r="D105" s="24" t="s">
        <v>65</v>
      </c>
      <c r="E105" s="25">
        <v>71739.8</v>
      </c>
      <c r="F105" s="26">
        <v>316049</v>
      </c>
      <c r="G105" s="26">
        <v>104135.6</v>
      </c>
      <c r="H105" s="330">
        <v>107259.66800000001</v>
      </c>
      <c r="I105" s="48"/>
    </row>
    <row r="106" spans="1:11" ht="12.75" customHeight="1" x14ac:dyDescent="0.2">
      <c r="A106" s="22"/>
      <c r="B106" s="23">
        <v>241</v>
      </c>
      <c r="C106" s="23">
        <v>1160</v>
      </c>
      <c r="D106" s="24" t="s">
        <v>66</v>
      </c>
      <c r="E106" s="25">
        <v>29020.93</v>
      </c>
      <c r="F106" s="26"/>
      <c r="G106" s="26">
        <v>29021</v>
      </c>
      <c r="H106" s="330">
        <v>29891.5579</v>
      </c>
      <c r="I106" s="48"/>
    </row>
    <row r="107" spans="1:11" ht="12.75" customHeight="1" x14ac:dyDescent="0.2">
      <c r="A107" s="22"/>
      <c r="B107" s="23">
        <v>241</v>
      </c>
      <c r="C107" s="23">
        <v>2130</v>
      </c>
      <c r="D107" s="24" t="s">
        <v>67</v>
      </c>
      <c r="E107" s="25">
        <v>27737.15</v>
      </c>
      <c r="F107" s="26"/>
      <c r="G107" s="26">
        <v>38375.019999999997</v>
      </c>
      <c r="H107" s="330">
        <v>39991.943385000006</v>
      </c>
      <c r="I107" s="48"/>
    </row>
    <row r="108" spans="1:11" ht="12.75" customHeight="1" x14ac:dyDescent="0.2">
      <c r="A108" s="22"/>
      <c r="B108" s="23">
        <v>241</v>
      </c>
      <c r="C108" s="23">
        <v>2820</v>
      </c>
      <c r="D108" s="24" t="s">
        <v>68</v>
      </c>
      <c r="E108" s="25"/>
      <c r="F108" s="26"/>
      <c r="G108" s="26"/>
      <c r="H108" s="330">
        <v>2666.1295590000004</v>
      </c>
      <c r="I108" s="48"/>
    </row>
    <row r="109" spans="1:11" ht="12.75" customHeight="1" x14ac:dyDescent="0.2">
      <c r="A109" s="22"/>
      <c r="B109" s="23">
        <v>241</v>
      </c>
      <c r="C109" s="23">
        <v>2830</v>
      </c>
      <c r="D109" s="24" t="s">
        <v>69</v>
      </c>
      <c r="E109" s="25">
        <v>14572.37</v>
      </c>
      <c r="F109" s="26"/>
      <c r="G109" s="26">
        <v>19769.150000000001</v>
      </c>
      <c r="H109" s="330">
        <v>21329.036472000003</v>
      </c>
      <c r="I109" s="48"/>
    </row>
    <row r="110" spans="1:11" ht="12.75" customHeight="1" x14ac:dyDescent="0.2">
      <c r="A110" s="22"/>
      <c r="B110" s="23">
        <v>241</v>
      </c>
      <c r="C110" s="23">
        <v>2840</v>
      </c>
      <c r="D110" s="24" t="s">
        <v>70</v>
      </c>
      <c r="E110" s="25">
        <v>842.42</v>
      </c>
      <c r="F110" s="26"/>
      <c r="G110" s="26">
        <v>1143.6400000000001</v>
      </c>
      <c r="H110" s="330">
        <v>1333.0647795000002</v>
      </c>
      <c r="I110" s="48"/>
    </row>
    <row r="111" spans="1:11" ht="12.75" customHeight="1" x14ac:dyDescent="0.2">
      <c r="A111" s="22"/>
      <c r="B111" s="23">
        <v>241</v>
      </c>
      <c r="C111" s="23">
        <v>2850</v>
      </c>
      <c r="D111" s="24" t="s">
        <v>71</v>
      </c>
      <c r="E111" s="25">
        <v>1801.23</v>
      </c>
      <c r="F111" s="26"/>
      <c r="G111" s="26">
        <v>1947.88</v>
      </c>
      <c r="H111" s="330">
        <v>2666.1295590000004</v>
      </c>
      <c r="I111" s="48"/>
    </row>
    <row r="112" spans="1:11" ht="12.75" customHeight="1" x14ac:dyDescent="0.2">
      <c r="A112" s="22"/>
      <c r="B112" s="23">
        <v>241</v>
      </c>
      <c r="C112" s="23">
        <v>2920</v>
      </c>
      <c r="D112" s="24" t="s">
        <v>72</v>
      </c>
      <c r="E112" s="25"/>
      <c r="F112" s="26"/>
      <c r="G112" s="26"/>
      <c r="H112" s="26"/>
      <c r="I112" s="48"/>
    </row>
    <row r="113" spans="1:9" ht="12.75" customHeight="1" x14ac:dyDescent="0.2">
      <c r="A113" s="22"/>
      <c r="B113" s="23">
        <v>241</v>
      </c>
      <c r="C113" s="23">
        <v>3150</v>
      </c>
      <c r="D113" s="24" t="s">
        <v>73</v>
      </c>
      <c r="E113" s="25">
        <v>92761.33</v>
      </c>
      <c r="F113" s="26"/>
      <c r="G113" s="26">
        <v>125691.16</v>
      </c>
      <c r="H113" s="26">
        <v>129462</v>
      </c>
      <c r="I113" s="48"/>
    </row>
    <row r="114" spans="1:9" ht="12.75" customHeight="1" x14ac:dyDescent="0.2">
      <c r="A114" s="22"/>
      <c r="B114" s="23">
        <v>241</v>
      </c>
      <c r="C114" s="23">
        <v>3210</v>
      </c>
      <c r="D114" s="24" t="s">
        <v>74</v>
      </c>
      <c r="E114" s="25">
        <v>1012.86</v>
      </c>
      <c r="F114" s="26">
        <v>495</v>
      </c>
      <c r="G114" s="26">
        <v>1012.86</v>
      </c>
      <c r="H114" s="26">
        <v>1043</v>
      </c>
      <c r="I114" s="48"/>
    </row>
    <row r="115" spans="1:9" ht="12.75" customHeight="1" x14ac:dyDescent="0.2">
      <c r="A115" s="22"/>
      <c r="B115" s="23">
        <v>241</v>
      </c>
      <c r="C115" s="23">
        <v>3220</v>
      </c>
      <c r="D115" s="24" t="s">
        <v>24</v>
      </c>
      <c r="E115" s="25"/>
      <c r="F115" s="26"/>
      <c r="G115" s="26"/>
      <c r="H115" s="26"/>
      <c r="I115" s="48"/>
    </row>
    <row r="116" spans="1:9" ht="12.75" customHeight="1" x14ac:dyDescent="0.2">
      <c r="A116" s="22"/>
      <c r="B116" s="23">
        <v>241</v>
      </c>
      <c r="C116" s="23">
        <v>3430</v>
      </c>
      <c r="D116" s="24" t="s">
        <v>75</v>
      </c>
      <c r="E116" s="25"/>
      <c r="F116" s="26"/>
      <c r="G116" s="26"/>
      <c r="H116" s="26"/>
      <c r="I116" s="48"/>
    </row>
    <row r="117" spans="1:9" ht="12.75" customHeight="1" x14ac:dyDescent="0.2">
      <c r="A117" s="22"/>
      <c r="B117" s="23">
        <v>241</v>
      </c>
      <c r="C117" s="23">
        <v>3450</v>
      </c>
      <c r="D117" s="24" t="s">
        <v>76</v>
      </c>
      <c r="E117" s="25"/>
      <c r="F117" s="26">
        <v>6688</v>
      </c>
      <c r="G117" s="26"/>
      <c r="H117" s="26"/>
      <c r="I117" s="48"/>
    </row>
    <row r="118" spans="1:9" ht="12.75" customHeight="1" x14ac:dyDescent="0.2">
      <c r="A118" s="22"/>
      <c r="B118" s="23">
        <v>241</v>
      </c>
      <c r="C118" s="23">
        <v>3490</v>
      </c>
      <c r="D118" s="24" t="s">
        <v>77</v>
      </c>
      <c r="E118" s="25"/>
      <c r="F118" s="26"/>
      <c r="G118" s="26"/>
      <c r="H118" s="26"/>
      <c r="I118" s="48"/>
    </row>
    <row r="119" spans="1:9" ht="12.75" customHeight="1" x14ac:dyDescent="0.2">
      <c r="A119" s="22"/>
      <c r="B119" s="23">
        <v>241</v>
      </c>
      <c r="C119" s="23">
        <v>3510</v>
      </c>
      <c r="D119" s="24" t="s">
        <v>78</v>
      </c>
      <c r="E119" s="25">
        <v>3157.8</v>
      </c>
      <c r="F119" s="26">
        <v>176</v>
      </c>
      <c r="G119" s="26">
        <v>3157.8</v>
      </c>
      <c r="H119" s="26">
        <v>3253</v>
      </c>
      <c r="I119" s="48"/>
    </row>
    <row r="120" spans="1:9" ht="12.75" customHeight="1" x14ac:dyDescent="0.2">
      <c r="A120" s="22"/>
      <c r="B120" s="23">
        <v>241</v>
      </c>
      <c r="C120" s="23">
        <v>4120</v>
      </c>
      <c r="D120" s="24" t="s">
        <v>79</v>
      </c>
      <c r="E120" s="25"/>
      <c r="F120" s="26"/>
      <c r="G120" s="26"/>
      <c r="H120" s="26"/>
      <c r="I120" s="48"/>
    </row>
    <row r="121" spans="1:9" ht="12.75" customHeight="1" x14ac:dyDescent="0.2">
      <c r="A121" s="22"/>
      <c r="B121" s="23">
        <v>241</v>
      </c>
      <c r="C121" s="23">
        <v>4220</v>
      </c>
      <c r="D121" s="24" t="s">
        <v>80</v>
      </c>
      <c r="E121" s="25"/>
      <c r="F121" s="26"/>
      <c r="G121" s="26"/>
      <c r="H121" s="26"/>
      <c r="I121" s="48"/>
    </row>
    <row r="122" spans="1:9" ht="12.75" customHeight="1" x14ac:dyDescent="0.2">
      <c r="A122" s="22"/>
      <c r="B122" s="23">
        <v>241</v>
      </c>
      <c r="C122" s="23">
        <v>4910</v>
      </c>
      <c r="D122" s="24" t="s">
        <v>26</v>
      </c>
      <c r="E122" s="25">
        <v>3038.57</v>
      </c>
      <c r="F122" s="26">
        <v>550</v>
      </c>
      <c r="G122" s="26">
        <v>5095.25</v>
      </c>
      <c r="H122" s="330">
        <v>5248.1075000000001</v>
      </c>
      <c r="I122" s="48"/>
    </row>
    <row r="123" spans="1:9" ht="12.75" customHeight="1" x14ac:dyDescent="0.2">
      <c r="A123" s="22"/>
      <c r="B123" s="23">
        <v>241</v>
      </c>
      <c r="C123" s="23">
        <v>5910</v>
      </c>
      <c r="D123" s="24" t="s">
        <v>81</v>
      </c>
      <c r="E123" s="25">
        <v>3200.97</v>
      </c>
      <c r="F123" s="26">
        <v>14124</v>
      </c>
      <c r="G123" s="26">
        <v>4388.16</v>
      </c>
      <c r="H123" s="330">
        <v>4519.8047999999999</v>
      </c>
      <c r="I123" s="48"/>
    </row>
    <row r="124" spans="1:9" ht="12.75" customHeight="1" x14ac:dyDescent="0.2">
      <c r="A124" s="22"/>
      <c r="B124" s="23">
        <v>241</v>
      </c>
      <c r="C124" s="23">
        <v>5990</v>
      </c>
      <c r="D124" s="24" t="s">
        <v>82</v>
      </c>
      <c r="E124" s="25">
        <v>5316.37</v>
      </c>
      <c r="F124" s="26">
        <v>1628</v>
      </c>
      <c r="G124" s="26">
        <v>6495.07</v>
      </c>
      <c r="H124" s="330">
        <v>6689.9220999999998</v>
      </c>
      <c r="I124" s="48"/>
    </row>
    <row r="125" spans="1:9" ht="12.75" customHeight="1" x14ac:dyDescent="0.2">
      <c r="A125" s="22"/>
      <c r="B125" s="23">
        <v>241</v>
      </c>
      <c r="C125" s="23">
        <v>6410</v>
      </c>
      <c r="D125" s="24" t="s">
        <v>83</v>
      </c>
      <c r="E125" s="25"/>
      <c r="F125" s="26"/>
      <c r="G125" s="26"/>
      <c r="H125" s="26"/>
      <c r="I125" s="48"/>
    </row>
    <row r="126" spans="1:9" ht="12.75" customHeight="1" x14ac:dyDescent="0.2">
      <c r="A126" s="22"/>
      <c r="B126" s="23">
        <v>241</v>
      </c>
      <c r="C126" s="23">
        <v>7410</v>
      </c>
      <c r="D126" s="24" t="s">
        <v>31</v>
      </c>
      <c r="E126" s="25">
        <v>2348.4299999999998</v>
      </c>
      <c r="F126" s="26">
        <v>2551</v>
      </c>
      <c r="G126" s="26">
        <v>2423.42</v>
      </c>
      <c r="H126" s="26">
        <v>2496</v>
      </c>
      <c r="I126" s="48"/>
    </row>
    <row r="127" spans="1:9" ht="12.75" customHeight="1" x14ac:dyDescent="0.2">
      <c r="A127" s="57" t="s">
        <v>41</v>
      </c>
      <c r="B127" s="55"/>
      <c r="C127" s="55"/>
      <c r="D127" s="30"/>
      <c r="E127" s="39">
        <f>SUM(E105:E126)</f>
        <v>256550.23</v>
      </c>
      <c r="F127" s="40">
        <f>SUM(F105:F126)</f>
        <v>342261</v>
      </c>
      <c r="G127" s="40">
        <f>SUM(G105:G126)</f>
        <v>342656.00999999995</v>
      </c>
      <c r="H127" s="40">
        <f>SUM(H105:H126)</f>
        <v>357849.36405450001</v>
      </c>
      <c r="I127" s="48"/>
    </row>
    <row r="128" spans="1:9" ht="12.75" customHeight="1" x14ac:dyDescent="0.2">
      <c r="A128" s="87"/>
      <c r="B128" s="88"/>
      <c r="C128" s="88"/>
      <c r="D128" s="89"/>
      <c r="E128" s="90"/>
      <c r="F128" s="72"/>
      <c r="G128" s="72"/>
      <c r="H128" s="72"/>
      <c r="I128" s="48"/>
    </row>
    <row r="129" spans="1:9" ht="12.75" customHeight="1" x14ac:dyDescent="0.2">
      <c r="A129" s="76"/>
      <c r="B129" s="91" t="s">
        <v>84</v>
      </c>
      <c r="C129" s="18"/>
      <c r="D129" s="19"/>
      <c r="E129" s="20"/>
      <c r="F129" s="92"/>
      <c r="G129" s="92"/>
      <c r="H129" s="92"/>
      <c r="I129" s="48"/>
    </row>
    <row r="130" spans="1:9" ht="12.75" customHeight="1" x14ac:dyDescent="0.2">
      <c r="A130" s="22"/>
      <c r="B130" s="23">
        <v>252</v>
      </c>
      <c r="C130" s="23">
        <v>1310</v>
      </c>
      <c r="D130" s="24" t="s">
        <v>85</v>
      </c>
      <c r="E130" s="25"/>
      <c r="F130" s="26"/>
      <c r="G130" s="26"/>
      <c r="H130" s="26"/>
      <c r="I130" s="48"/>
    </row>
    <row r="131" spans="1:9" ht="12.75" customHeight="1" x14ac:dyDescent="0.2">
      <c r="A131" s="22"/>
      <c r="B131" s="23">
        <v>252</v>
      </c>
      <c r="C131" s="23">
        <v>2130</v>
      </c>
      <c r="D131" s="24" t="s">
        <v>86</v>
      </c>
      <c r="E131" s="25"/>
      <c r="F131" s="26"/>
      <c r="G131" s="26"/>
      <c r="H131" s="26"/>
      <c r="I131" s="48"/>
    </row>
    <row r="132" spans="1:9" ht="12.75" customHeight="1" x14ac:dyDescent="0.2">
      <c r="A132" s="22"/>
      <c r="B132" s="23">
        <v>252</v>
      </c>
      <c r="C132" s="23">
        <v>2820</v>
      </c>
      <c r="D132" s="24" t="s">
        <v>68</v>
      </c>
      <c r="E132" s="25"/>
      <c r="F132" s="26"/>
      <c r="G132" s="26"/>
      <c r="H132" s="26"/>
      <c r="I132" s="48"/>
    </row>
    <row r="133" spans="1:9" ht="12.75" customHeight="1" x14ac:dyDescent="0.2">
      <c r="A133" s="22"/>
      <c r="B133" s="23">
        <v>252</v>
      </c>
      <c r="C133" s="23">
        <v>2830</v>
      </c>
      <c r="D133" s="24" t="s">
        <v>69</v>
      </c>
      <c r="E133" s="25"/>
      <c r="F133" s="26"/>
      <c r="G133" s="26"/>
      <c r="H133" s="26"/>
      <c r="I133" s="48"/>
    </row>
    <row r="134" spans="1:9" ht="12.75" customHeight="1" x14ac:dyDescent="0.2">
      <c r="A134" s="22"/>
      <c r="B134" s="23">
        <v>252</v>
      </c>
      <c r="C134" s="23">
        <v>2840</v>
      </c>
      <c r="D134" s="24" t="s">
        <v>87</v>
      </c>
      <c r="E134" s="25"/>
      <c r="F134" s="26"/>
      <c r="G134" s="26"/>
      <c r="H134" s="26"/>
      <c r="I134" s="48"/>
    </row>
    <row r="135" spans="1:9" ht="12.75" customHeight="1" x14ac:dyDescent="0.2">
      <c r="A135" s="22"/>
      <c r="B135" s="23">
        <v>252</v>
      </c>
      <c r="C135" s="23">
        <v>2920</v>
      </c>
      <c r="D135" s="24" t="s">
        <v>72</v>
      </c>
      <c r="E135" s="25"/>
      <c r="F135" s="26"/>
      <c r="G135" s="26"/>
      <c r="H135" s="26"/>
      <c r="I135" s="48"/>
    </row>
    <row r="136" spans="1:9" ht="12.75" customHeight="1" x14ac:dyDescent="0.2">
      <c r="A136" s="22"/>
      <c r="B136" s="23">
        <v>252</v>
      </c>
      <c r="C136" s="23">
        <v>3210</v>
      </c>
      <c r="D136" s="24" t="s">
        <v>74</v>
      </c>
      <c r="E136" s="25"/>
      <c r="F136" s="26"/>
      <c r="G136" s="26"/>
      <c r="H136" s="26"/>
      <c r="I136" s="48"/>
    </row>
    <row r="137" spans="1:9" ht="12.75" customHeight="1" x14ac:dyDescent="0.2">
      <c r="A137" s="22"/>
      <c r="B137" s="23">
        <v>252</v>
      </c>
      <c r="C137" s="23">
        <v>3220</v>
      </c>
      <c r="D137" s="24" t="s">
        <v>88</v>
      </c>
      <c r="E137" s="25"/>
      <c r="F137" s="26"/>
      <c r="G137" s="26"/>
      <c r="H137" s="26"/>
      <c r="I137" s="48"/>
    </row>
    <row r="138" spans="1:9" ht="12.75" customHeight="1" x14ac:dyDescent="0.2">
      <c r="A138" s="22"/>
      <c r="B138" s="23">
        <v>252</v>
      </c>
      <c r="C138" s="23">
        <v>3450</v>
      </c>
      <c r="D138" s="24" t="s">
        <v>25</v>
      </c>
      <c r="E138" s="25"/>
      <c r="F138" s="26"/>
      <c r="G138" s="26"/>
      <c r="H138" s="26"/>
      <c r="I138" s="48"/>
    </row>
    <row r="139" spans="1:9" ht="12.75" customHeight="1" x14ac:dyDescent="0.2">
      <c r="A139" s="22"/>
      <c r="B139" s="23">
        <v>252</v>
      </c>
      <c r="C139" s="23">
        <v>5910</v>
      </c>
      <c r="D139" s="24" t="s">
        <v>89</v>
      </c>
      <c r="E139" s="25"/>
      <c r="F139" s="26"/>
      <c r="G139" s="26"/>
      <c r="H139" s="26"/>
      <c r="I139" s="48"/>
    </row>
    <row r="140" spans="1:9" ht="12.75" customHeight="1" x14ac:dyDescent="0.2">
      <c r="A140" s="22"/>
      <c r="B140" s="23">
        <v>252</v>
      </c>
      <c r="C140" s="23">
        <v>7410</v>
      </c>
      <c r="D140" s="30" t="s">
        <v>31</v>
      </c>
      <c r="E140" s="25"/>
      <c r="F140" s="26"/>
      <c r="G140" s="26"/>
      <c r="H140" s="26"/>
      <c r="I140" s="48"/>
    </row>
    <row r="141" spans="1:9" ht="12.75" customHeight="1" x14ac:dyDescent="0.2">
      <c r="A141" s="22"/>
      <c r="B141" s="23"/>
      <c r="C141" s="23"/>
      <c r="D141" s="30"/>
      <c r="E141" s="25"/>
      <c r="F141" s="26"/>
      <c r="G141" s="26"/>
      <c r="H141" s="26"/>
      <c r="I141" s="48"/>
    </row>
    <row r="142" spans="1:9" ht="12.75" customHeight="1" x14ac:dyDescent="0.2">
      <c r="A142" s="22"/>
      <c r="B142" s="23">
        <v>259</v>
      </c>
      <c r="C142" s="23">
        <v>3920</v>
      </c>
      <c r="D142" s="30" t="s">
        <v>90</v>
      </c>
      <c r="E142" s="25"/>
      <c r="F142" s="26"/>
      <c r="G142" s="26"/>
      <c r="H142" s="26"/>
      <c r="I142" s="48"/>
    </row>
    <row r="143" spans="1:9" ht="12.75" customHeight="1" x14ac:dyDescent="0.2">
      <c r="A143" s="22"/>
      <c r="B143" s="23">
        <v>259</v>
      </c>
      <c r="C143" s="23">
        <v>3990</v>
      </c>
      <c r="D143" s="30" t="s">
        <v>91</v>
      </c>
      <c r="E143" s="27">
        <v>2856.87</v>
      </c>
      <c r="F143" s="26">
        <v>1672</v>
      </c>
      <c r="G143" s="26">
        <v>2911.84</v>
      </c>
      <c r="H143" s="26">
        <v>2999</v>
      </c>
      <c r="I143" s="48"/>
    </row>
    <row r="144" spans="1:9" ht="12.75" customHeight="1" x14ac:dyDescent="0.2">
      <c r="A144" s="22"/>
      <c r="B144" s="23">
        <v>259</v>
      </c>
      <c r="C144" s="23">
        <v>7210</v>
      </c>
      <c r="D144" s="30" t="s">
        <v>92</v>
      </c>
      <c r="E144" s="28"/>
      <c r="F144" s="26"/>
      <c r="G144" s="26"/>
      <c r="H144" s="26"/>
      <c r="I144" s="48"/>
    </row>
    <row r="145" spans="1:9" ht="12.75" customHeight="1" x14ac:dyDescent="0.2">
      <c r="A145" s="57" t="s">
        <v>41</v>
      </c>
      <c r="B145" s="55"/>
      <c r="C145" s="55"/>
      <c r="D145" s="30"/>
      <c r="E145" s="39">
        <f>SUM(E130:E144)</f>
        <v>2856.87</v>
      </c>
      <c r="F145" s="40">
        <f>SUM(F130:F144)</f>
        <v>1672</v>
      </c>
      <c r="G145" s="40">
        <f>SUM(G130:G144)</f>
        <v>2911.84</v>
      </c>
      <c r="H145" s="40">
        <f>SUM(H130:H144)</f>
        <v>2999</v>
      </c>
      <c r="I145" s="48"/>
    </row>
    <row r="146" spans="1:9" ht="12.75" customHeight="1" x14ac:dyDescent="0.2">
      <c r="A146" s="87"/>
      <c r="B146" s="88"/>
      <c r="C146" s="88"/>
      <c r="D146" s="89"/>
      <c r="E146" s="90"/>
      <c r="F146" s="72"/>
      <c r="G146" s="72"/>
      <c r="H146" s="72"/>
      <c r="I146" s="48"/>
    </row>
    <row r="147" spans="1:9" ht="12.75" customHeight="1" x14ac:dyDescent="0.2">
      <c r="A147" s="76"/>
      <c r="B147" s="91" t="s">
        <v>93</v>
      </c>
      <c r="C147" s="18"/>
      <c r="D147" s="19"/>
      <c r="E147" s="20"/>
      <c r="F147" s="92"/>
      <c r="G147" s="92"/>
      <c r="H147" s="92"/>
      <c r="I147" s="48"/>
    </row>
    <row r="148" spans="1:9" ht="12.75" customHeight="1" x14ac:dyDescent="0.2">
      <c r="A148" s="22"/>
      <c r="B148" s="23">
        <v>261</v>
      </c>
      <c r="C148" s="23">
        <v>1640</v>
      </c>
      <c r="D148" s="24" t="s">
        <v>94</v>
      </c>
      <c r="E148" s="25"/>
      <c r="F148" s="26"/>
      <c r="G148" s="26"/>
      <c r="H148" s="26"/>
      <c r="I148" s="48"/>
    </row>
    <row r="149" spans="1:9" ht="12.75" customHeight="1" x14ac:dyDescent="0.2">
      <c r="A149" s="22"/>
      <c r="B149" s="23">
        <v>261</v>
      </c>
      <c r="C149" s="23">
        <v>2130</v>
      </c>
      <c r="D149" s="24" t="s">
        <v>86</v>
      </c>
      <c r="E149" s="25"/>
      <c r="F149" s="26"/>
      <c r="G149" s="26"/>
      <c r="H149" s="26"/>
      <c r="I149" s="48"/>
    </row>
    <row r="150" spans="1:9" ht="12.75" customHeight="1" x14ac:dyDescent="0.2">
      <c r="A150" s="22"/>
      <c r="B150" s="23">
        <v>261</v>
      </c>
      <c r="C150" s="23">
        <v>2820</v>
      </c>
      <c r="D150" s="24" t="s">
        <v>68</v>
      </c>
      <c r="E150" s="25"/>
      <c r="F150" s="26"/>
      <c r="G150" s="26"/>
      <c r="H150" s="26"/>
      <c r="I150" s="48"/>
    </row>
    <row r="151" spans="1:9" ht="12.75" customHeight="1" x14ac:dyDescent="0.2">
      <c r="A151" s="22"/>
      <c r="B151" s="23">
        <v>261</v>
      </c>
      <c r="C151" s="23">
        <v>2830</v>
      </c>
      <c r="D151" s="24" t="s">
        <v>69</v>
      </c>
      <c r="E151" s="25"/>
      <c r="F151" s="26"/>
      <c r="G151" s="26"/>
      <c r="H151" s="26"/>
      <c r="I151" s="48"/>
    </row>
    <row r="152" spans="1:9" ht="12.75" customHeight="1" x14ac:dyDescent="0.2">
      <c r="A152" s="22"/>
      <c r="B152" s="23">
        <v>261</v>
      </c>
      <c r="C152" s="23">
        <v>2840</v>
      </c>
      <c r="D152" s="24" t="s">
        <v>87</v>
      </c>
      <c r="E152" s="25"/>
      <c r="F152" s="26"/>
      <c r="G152" s="26"/>
      <c r="H152" s="26"/>
      <c r="I152" s="48"/>
    </row>
    <row r="153" spans="1:9" ht="12.75" customHeight="1" x14ac:dyDescent="0.2">
      <c r="A153" s="22"/>
      <c r="B153" s="23">
        <v>261</v>
      </c>
      <c r="C153" s="23">
        <v>2850</v>
      </c>
      <c r="D153" s="24" t="s">
        <v>170</v>
      </c>
      <c r="E153" s="25"/>
      <c r="F153" s="26"/>
      <c r="G153" s="26"/>
      <c r="H153" s="26"/>
      <c r="I153" s="48"/>
    </row>
    <row r="154" spans="1:9" ht="12.75" customHeight="1" x14ac:dyDescent="0.2">
      <c r="A154" s="22"/>
      <c r="B154" s="23">
        <v>261</v>
      </c>
      <c r="C154" s="23">
        <v>3210</v>
      </c>
      <c r="D154" s="24" t="s">
        <v>74</v>
      </c>
      <c r="E154" s="25"/>
      <c r="F154" s="26"/>
      <c r="G154" s="26"/>
      <c r="H154" s="26"/>
      <c r="I154" s="48"/>
    </row>
    <row r="155" spans="1:9" ht="12.75" customHeight="1" x14ac:dyDescent="0.2">
      <c r="A155" s="22"/>
      <c r="B155" s="23">
        <v>261</v>
      </c>
      <c r="C155" s="23">
        <v>3220</v>
      </c>
      <c r="D155" s="24" t="s">
        <v>95</v>
      </c>
      <c r="E155" s="25"/>
      <c r="F155" s="26"/>
      <c r="G155" s="26"/>
      <c r="H155" s="26"/>
      <c r="I155" s="48"/>
    </row>
    <row r="156" spans="1:9" ht="12.75" customHeight="1" x14ac:dyDescent="0.2">
      <c r="A156" s="22"/>
      <c r="B156" s="23">
        <v>261</v>
      </c>
      <c r="C156" s="23">
        <v>3410</v>
      </c>
      <c r="D156" s="24" t="s">
        <v>96</v>
      </c>
      <c r="E156" s="25">
        <v>18903.43</v>
      </c>
      <c r="F156" s="26">
        <v>21116</v>
      </c>
      <c r="G156" s="26">
        <v>25188.799999999999</v>
      </c>
      <c r="H156" s="330">
        <v>25944.464</v>
      </c>
      <c r="I156" s="48"/>
    </row>
    <row r="157" spans="1:9" ht="12.75" customHeight="1" x14ac:dyDescent="0.2">
      <c r="A157" s="22"/>
      <c r="B157" s="23">
        <v>261</v>
      </c>
      <c r="C157" s="23">
        <v>3830</v>
      </c>
      <c r="D157" s="24" t="s">
        <v>97</v>
      </c>
      <c r="E157" s="25">
        <v>4994.4799999999996</v>
      </c>
      <c r="F157" s="26">
        <v>8118</v>
      </c>
      <c r="G157" s="26">
        <v>6555.19</v>
      </c>
      <c r="H157" s="330">
        <v>6751.8456999999999</v>
      </c>
      <c r="I157" s="48"/>
    </row>
    <row r="158" spans="1:9" ht="12.75" customHeight="1" x14ac:dyDescent="0.2">
      <c r="A158" s="22"/>
      <c r="B158" s="23">
        <v>261</v>
      </c>
      <c r="C158" s="23">
        <v>3840</v>
      </c>
      <c r="D158" s="24" t="s">
        <v>98</v>
      </c>
      <c r="E158" s="25">
        <v>6199.44</v>
      </c>
      <c r="F158" s="26">
        <v>6686</v>
      </c>
      <c r="G158" s="26">
        <v>8206.08</v>
      </c>
      <c r="H158" s="330">
        <v>8452.2623999999996</v>
      </c>
      <c r="I158" s="48"/>
    </row>
    <row r="159" spans="1:9" ht="12.75" customHeight="1" x14ac:dyDescent="0.2">
      <c r="A159" s="22"/>
      <c r="B159" s="23">
        <v>261</v>
      </c>
      <c r="C159" s="23">
        <v>3910</v>
      </c>
      <c r="D159" s="24" t="s">
        <v>99</v>
      </c>
      <c r="E159" s="25">
        <v>22933.21</v>
      </c>
      <c r="F159" s="26">
        <v>23397</v>
      </c>
      <c r="G159" s="26">
        <v>30849.85</v>
      </c>
      <c r="H159" s="330">
        <v>31775.345499999999</v>
      </c>
      <c r="I159" s="48"/>
    </row>
    <row r="160" spans="1:9" ht="12.75" customHeight="1" x14ac:dyDescent="0.2">
      <c r="A160" s="22"/>
      <c r="B160" s="23">
        <v>261</v>
      </c>
      <c r="C160" s="23">
        <v>4110</v>
      </c>
      <c r="D160" s="24" t="s">
        <v>100</v>
      </c>
      <c r="E160" s="25">
        <v>127581.64</v>
      </c>
      <c r="F160" s="26">
        <v>154721</v>
      </c>
      <c r="G160" s="26">
        <v>175213.74</v>
      </c>
      <c r="H160" s="26">
        <v>180470</v>
      </c>
      <c r="I160" s="48"/>
    </row>
    <row r="161" spans="1:9" ht="12.75" customHeight="1" x14ac:dyDescent="0.2">
      <c r="A161" s="22"/>
      <c r="B161" s="23">
        <v>261</v>
      </c>
      <c r="C161" s="23">
        <v>4120</v>
      </c>
      <c r="D161" s="24" t="s">
        <v>101</v>
      </c>
      <c r="E161" s="25"/>
      <c r="F161" s="26">
        <v>68750</v>
      </c>
      <c r="G161" s="26"/>
      <c r="H161" s="26"/>
      <c r="I161" s="48"/>
    </row>
    <row r="162" spans="1:9" ht="12.75" customHeight="1" x14ac:dyDescent="0.2">
      <c r="A162" s="22"/>
      <c r="B162" s="23">
        <v>261</v>
      </c>
      <c r="C162" s="23">
        <v>4190</v>
      </c>
      <c r="D162" s="24" t="s">
        <v>102</v>
      </c>
      <c r="E162" s="25">
        <v>9900</v>
      </c>
      <c r="F162" s="26"/>
      <c r="G162" s="26">
        <v>9900</v>
      </c>
      <c r="H162" s="26">
        <v>10197</v>
      </c>
      <c r="I162" s="48"/>
    </row>
    <row r="163" spans="1:9" ht="12.75" customHeight="1" x14ac:dyDescent="0.2">
      <c r="A163" s="22"/>
      <c r="B163" s="23">
        <v>261</v>
      </c>
      <c r="C163" s="23">
        <v>4210</v>
      </c>
      <c r="D163" s="24" t="s">
        <v>103</v>
      </c>
      <c r="E163" s="25"/>
      <c r="F163" s="26"/>
      <c r="G163" s="26"/>
      <c r="H163" s="26"/>
      <c r="I163" s="48"/>
    </row>
    <row r="164" spans="1:9" ht="12.75" customHeight="1" x14ac:dyDescent="0.2">
      <c r="A164" s="22"/>
      <c r="B164" s="23">
        <v>261</v>
      </c>
      <c r="C164" s="23">
        <v>4220</v>
      </c>
      <c r="D164" s="24" t="s">
        <v>104</v>
      </c>
      <c r="E164" s="25"/>
      <c r="F164" s="26"/>
      <c r="G164" s="26"/>
      <c r="H164" s="26"/>
      <c r="I164" s="48"/>
    </row>
    <row r="165" spans="1:9" ht="12.75" customHeight="1" x14ac:dyDescent="0.2">
      <c r="A165" s="22"/>
      <c r="B165" s="23">
        <v>261</v>
      </c>
      <c r="C165" s="23">
        <v>4910</v>
      </c>
      <c r="D165" s="24" t="s">
        <v>26</v>
      </c>
      <c r="E165" s="25">
        <v>16964.349999999999</v>
      </c>
      <c r="F165" s="26">
        <v>1881</v>
      </c>
      <c r="G165" s="26">
        <v>17379.349999999999</v>
      </c>
      <c r="H165" s="26">
        <v>17900</v>
      </c>
      <c r="I165" s="48"/>
    </row>
    <row r="166" spans="1:9" ht="12.75" customHeight="1" x14ac:dyDescent="0.2">
      <c r="A166" s="22"/>
      <c r="B166" s="23">
        <v>261</v>
      </c>
      <c r="C166" s="23">
        <v>5510</v>
      </c>
      <c r="D166" s="24" t="s">
        <v>105</v>
      </c>
      <c r="E166" s="25">
        <v>5992.08</v>
      </c>
      <c r="F166" s="26">
        <v>19371</v>
      </c>
      <c r="G166" s="26">
        <v>10519.35</v>
      </c>
      <c r="H166" s="330">
        <v>16045.317500000001</v>
      </c>
      <c r="I166" s="48"/>
    </row>
    <row r="167" spans="1:9" ht="12.75" customHeight="1" x14ac:dyDescent="0.2">
      <c r="A167" s="22"/>
      <c r="B167" s="23">
        <v>261</v>
      </c>
      <c r="C167" s="23">
        <v>5520</v>
      </c>
      <c r="D167" s="24" t="s">
        <v>106</v>
      </c>
      <c r="E167" s="25">
        <v>19699</v>
      </c>
      <c r="F167" s="26">
        <v>27390</v>
      </c>
      <c r="G167" s="26">
        <v>25387.16</v>
      </c>
      <c r="H167" s="330">
        <v>26656.518</v>
      </c>
      <c r="I167" s="48"/>
    </row>
    <row r="168" spans="1:9" s="93" customFormat="1" ht="12.75" customHeight="1" x14ac:dyDescent="0.2">
      <c r="A168" s="22"/>
      <c r="B168" s="23">
        <v>261</v>
      </c>
      <c r="C168" s="23">
        <v>5990</v>
      </c>
      <c r="D168" s="24" t="s">
        <v>107</v>
      </c>
      <c r="E168" s="25">
        <v>18758.41</v>
      </c>
      <c r="F168" s="26">
        <v>27231</v>
      </c>
      <c r="G168" s="26">
        <v>21173.41</v>
      </c>
      <c r="H168" s="330">
        <v>21808.190000000002</v>
      </c>
      <c r="I168" s="48"/>
    </row>
    <row r="169" spans="1:9" s="93" customFormat="1" ht="12.75" customHeight="1" x14ac:dyDescent="0.2">
      <c r="A169" s="22"/>
      <c r="B169" s="23">
        <v>261</v>
      </c>
      <c r="C169" s="23">
        <v>6410</v>
      </c>
      <c r="D169" s="24" t="s">
        <v>83</v>
      </c>
      <c r="E169" s="25"/>
      <c r="F169" s="26">
        <v>105688</v>
      </c>
      <c r="G169" s="26"/>
      <c r="H169" s="330">
        <v>0</v>
      </c>
      <c r="I169" s="48"/>
    </row>
    <row r="170" spans="1:9" s="93" customFormat="1" ht="12.75" customHeight="1" x14ac:dyDescent="0.2">
      <c r="A170" s="22"/>
      <c r="B170" s="23">
        <v>261</v>
      </c>
      <c r="C170" s="23">
        <v>7410</v>
      </c>
      <c r="D170" s="24" t="s">
        <v>31</v>
      </c>
      <c r="E170" s="25"/>
      <c r="F170" s="26"/>
      <c r="G170" s="26"/>
      <c r="H170" s="26"/>
      <c r="I170" s="48"/>
    </row>
    <row r="171" spans="1:9" s="93" customFormat="1" ht="12.75" customHeight="1" x14ac:dyDescent="0.2">
      <c r="A171" s="22"/>
      <c r="B171" s="23">
        <v>261</v>
      </c>
      <c r="C171" s="23">
        <v>7910</v>
      </c>
      <c r="D171" s="24" t="s">
        <v>108</v>
      </c>
      <c r="E171" s="25">
        <v>204.23</v>
      </c>
      <c r="F171" s="26"/>
      <c r="G171" s="26">
        <v>204.23</v>
      </c>
      <c r="H171" s="26">
        <v>214</v>
      </c>
      <c r="I171" s="48"/>
    </row>
    <row r="172" spans="1:9" s="93" customFormat="1" ht="12.75" customHeight="1" x14ac:dyDescent="0.2">
      <c r="A172" s="22"/>
      <c r="B172" s="23"/>
      <c r="C172" s="23"/>
      <c r="D172" s="24"/>
      <c r="E172" s="25"/>
      <c r="F172" s="26"/>
      <c r="G172" s="26"/>
      <c r="H172" s="26"/>
      <c r="I172" s="48"/>
    </row>
    <row r="173" spans="1:9" s="93" customFormat="1" ht="12.75" customHeight="1" x14ac:dyDescent="0.2">
      <c r="A173" s="22"/>
      <c r="B173" s="23">
        <v>266</v>
      </c>
      <c r="C173" s="23">
        <v>3190</v>
      </c>
      <c r="D173" s="24" t="s">
        <v>109</v>
      </c>
      <c r="E173" s="25">
        <v>54420.35</v>
      </c>
      <c r="F173" s="26">
        <v>51106</v>
      </c>
      <c r="G173" s="26">
        <v>77447.460000000006</v>
      </c>
      <c r="H173" s="26">
        <v>79771</v>
      </c>
      <c r="I173" s="48"/>
    </row>
    <row r="174" spans="1:9" s="93" customFormat="1" ht="12.75" customHeight="1" x14ac:dyDescent="0.2">
      <c r="A174" s="22"/>
      <c r="B174" s="23">
        <v>266</v>
      </c>
      <c r="C174" s="23">
        <v>5990</v>
      </c>
      <c r="D174" s="24" t="s">
        <v>110</v>
      </c>
      <c r="E174" s="25"/>
      <c r="F174" s="26">
        <v>3542</v>
      </c>
      <c r="G174" s="26"/>
      <c r="H174" s="26"/>
      <c r="I174" s="48"/>
    </row>
    <row r="175" spans="1:9" s="93" customFormat="1" ht="12.75" customHeight="1" x14ac:dyDescent="0.2">
      <c r="A175" s="22"/>
      <c r="B175" s="23">
        <v>266</v>
      </c>
      <c r="C175" s="23">
        <v>6410</v>
      </c>
      <c r="D175" s="24" t="s">
        <v>111</v>
      </c>
      <c r="E175" s="25">
        <v>40901.68</v>
      </c>
      <c r="F175" s="26"/>
      <c r="G175" s="26">
        <v>40901.68</v>
      </c>
      <c r="H175" s="26">
        <v>13000</v>
      </c>
      <c r="I175" s="48"/>
    </row>
    <row r="176" spans="1:9" ht="12.75" customHeight="1" x14ac:dyDescent="0.2">
      <c r="A176" s="57" t="s">
        <v>41</v>
      </c>
      <c r="B176" s="55"/>
      <c r="C176" s="55"/>
      <c r="D176" s="30"/>
      <c r="E176" s="39">
        <f>SUM(E148:E175)</f>
        <v>347452.3</v>
      </c>
      <c r="F176" s="40">
        <f>SUM(F148:F175)</f>
        <v>518997</v>
      </c>
      <c r="G176" s="40">
        <f>SUM(G148:G175)</f>
        <v>448926.29999999987</v>
      </c>
      <c r="H176" s="40">
        <f>SUM(H148:H175)</f>
        <v>438985.94309999997</v>
      </c>
      <c r="I176" s="48"/>
    </row>
    <row r="177" spans="1:9" ht="12.75" customHeight="1" x14ac:dyDescent="0.2">
      <c r="A177" s="68"/>
      <c r="B177" s="88"/>
      <c r="C177" s="88"/>
      <c r="D177" s="48"/>
      <c r="E177" s="63"/>
      <c r="F177" s="45"/>
      <c r="G177" s="45"/>
      <c r="H177" s="45"/>
      <c r="I177" s="48"/>
    </row>
    <row r="178" spans="1:9" ht="12.75" customHeight="1" x14ac:dyDescent="0.2">
      <c r="A178" s="344" t="s">
        <v>112</v>
      </c>
      <c r="B178" s="345"/>
      <c r="C178" s="345"/>
      <c r="D178" s="48"/>
      <c r="E178" s="63"/>
      <c r="F178" s="94"/>
      <c r="G178" s="94"/>
      <c r="H178" s="94"/>
      <c r="I178" s="48"/>
    </row>
    <row r="179" spans="1:9" ht="12.75" customHeight="1" x14ac:dyDescent="0.2">
      <c r="A179" s="95"/>
      <c r="B179" s="23">
        <v>271</v>
      </c>
      <c r="C179" s="23">
        <v>3310</v>
      </c>
      <c r="D179" s="89" t="s">
        <v>113</v>
      </c>
      <c r="E179" s="25">
        <v>71809.75</v>
      </c>
      <c r="F179" s="26">
        <v>73381</v>
      </c>
      <c r="G179" s="26">
        <f>96939.75+5000-10000</f>
        <v>91939.75</v>
      </c>
      <c r="H179" s="26">
        <v>107037</v>
      </c>
      <c r="I179" s="48"/>
    </row>
    <row r="180" spans="1:9" ht="12.75" customHeight="1" x14ac:dyDescent="0.2">
      <c r="A180" s="95"/>
      <c r="B180" s="23">
        <v>271</v>
      </c>
      <c r="C180" s="23">
        <v>3330</v>
      </c>
      <c r="D180" s="89" t="s">
        <v>114</v>
      </c>
      <c r="E180" s="25"/>
      <c r="F180" s="26">
        <v>0</v>
      </c>
      <c r="G180" s="26">
        <v>0</v>
      </c>
      <c r="H180" s="26">
        <v>0</v>
      </c>
      <c r="I180" s="48"/>
    </row>
    <row r="181" spans="1:9" ht="12.75" customHeight="1" x14ac:dyDescent="0.2">
      <c r="A181" s="95"/>
      <c r="B181" s="23">
        <v>271</v>
      </c>
      <c r="C181" s="23">
        <v>4230</v>
      </c>
      <c r="D181" s="89" t="s">
        <v>115</v>
      </c>
      <c r="E181" s="25"/>
      <c r="F181" s="26"/>
      <c r="G181" s="26"/>
      <c r="H181" s="26"/>
      <c r="I181" s="48"/>
    </row>
    <row r="182" spans="1:9" ht="12.75" customHeight="1" x14ac:dyDescent="0.2">
      <c r="A182" s="57" t="s">
        <v>41</v>
      </c>
      <c r="B182" s="55"/>
      <c r="C182" s="55"/>
      <c r="D182" s="96"/>
      <c r="E182" s="39">
        <f>SUM(E178:E181)</f>
        <v>71809.75</v>
      </c>
      <c r="F182" s="40">
        <f>SUM(F178:F181)</f>
        <v>73381</v>
      </c>
      <c r="G182" s="40">
        <f>SUM(G178:G181)</f>
        <v>91939.75</v>
      </c>
      <c r="H182" s="40">
        <f>SUM(H178:H181)</f>
        <v>107037</v>
      </c>
      <c r="I182" s="48"/>
    </row>
    <row r="183" spans="1:9" ht="12.75" customHeight="1" x14ac:dyDescent="0.2">
      <c r="A183" s="60"/>
      <c r="B183" s="47"/>
      <c r="C183" s="47"/>
      <c r="D183" s="48"/>
      <c r="E183" s="63"/>
      <c r="F183" s="45"/>
      <c r="G183" s="45"/>
      <c r="H183" s="45"/>
      <c r="I183" s="48"/>
    </row>
    <row r="184" spans="1:9" ht="12.75" customHeight="1" x14ac:dyDescent="0.2">
      <c r="A184" s="346" t="s">
        <v>116</v>
      </c>
      <c r="B184" s="347"/>
      <c r="C184" s="347"/>
      <c r="D184" s="348"/>
      <c r="E184" s="63"/>
      <c r="F184" s="94"/>
      <c r="G184" s="94"/>
      <c r="H184" s="94"/>
      <c r="I184" s="48"/>
    </row>
    <row r="185" spans="1:9" ht="12.75" customHeight="1" x14ac:dyDescent="0.2">
      <c r="A185" s="95"/>
      <c r="B185" s="23">
        <v>281</v>
      </c>
      <c r="C185" s="23">
        <v>3150</v>
      </c>
      <c r="D185" s="89" t="s">
        <v>117</v>
      </c>
      <c r="E185" s="25">
        <v>143.1</v>
      </c>
      <c r="F185" s="26"/>
      <c r="G185" s="26">
        <v>143.1</v>
      </c>
      <c r="H185" s="26">
        <v>147</v>
      </c>
      <c r="I185" s="48"/>
    </row>
    <row r="186" spans="1:9" ht="12.75" customHeight="1" x14ac:dyDescent="0.2">
      <c r="A186" s="95"/>
      <c r="B186" s="23">
        <v>282</v>
      </c>
      <c r="C186" s="23">
        <v>1940</v>
      </c>
      <c r="D186" s="89" t="s">
        <v>117</v>
      </c>
      <c r="E186" s="25"/>
      <c r="F186" s="26"/>
      <c r="G186" s="26"/>
      <c r="H186" s="26"/>
      <c r="I186" s="48"/>
    </row>
    <row r="187" spans="1:9" ht="12.75" customHeight="1" x14ac:dyDescent="0.2">
      <c r="A187" s="66"/>
      <c r="B187" s="23"/>
      <c r="C187" s="23"/>
      <c r="D187" s="89"/>
      <c r="E187" s="25"/>
      <c r="F187" s="26"/>
      <c r="G187" s="26"/>
      <c r="H187" s="26"/>
      <c r="I187" s="48"/>
    </row>
    <row r="188" spans="1:9" ht="12.75" customHeight="1" x14ac:dyDescent="0.2">
      <c r="A188" s="68" t="s">
        <v>41</v>
      </c>
      <c r="B188" s="88"/>
      <c r="C188" s="55"/>
      <c r="D188" s="96"/>
      <c r="E188" s="39">
        <f>SUM(E184:E187)</f>
        <v>143.1</v>
      </c>
      <c r="F188" s="40">
        <f>SUM(F184:F187)</f>
        <v>0</v>
      </c>
      <c r="G188" s="40">
        <f>SUM(G184:G187)</f>
        <v>143.1</v>
      </c>
      <c r="H188" s="40">
        <f>SUM(H184:H187)</f>
        <v>147</v>
      </c>
      <c r="I188" s="48"/>
    </row>
    <row r="189" spans="1:9" ht="12.75" customHeight="1" x14ac:dyDescent="0.2">
      <c r="A189" s="68"/>
      <c r="B189" s="88"/>
      <c r="C189" s="47"/>
      <c r="D189" s="48"/>
      <c r="E189" s="63"/>
      <c r="F189" s="72"/>
      <c r="G189" s="72"/>
      <c r="H189" s="72"/>
      <c r="I189" s="48"/>
    </row>
    <row r="190" spans="1:9" ht="12.75" customHeight="1" x14ac:dyDescent="0.2">
      <c r="A190" s="344" t="s">
        <v>118</v>
      </c>
      <c r="B190" s="345"/>
      <c r="C190" s="345"/>
      <c r="D190" s="48"/>
      <c r="E190" s="63"/>
      <c r="F190" s="64"/>
      <c r="G190" s="64"/>
      <c r="H190" s="64"/>
      <c r="I190" s="48"/>
    </row>
    <row r="191" spans="1:9" ht="12.75" customHeight="1" x14ac:dyDescent="0.2">
      <c r="A191" s="95"/>
      <c r="B191" s="23">
        <v>283</v>
      </c>
      <c r="C191" s="23">
        <v>3140</v>
      </c>
      <c r="D191" s="97" t="s">
        <v>119</v>
      </c>
      <c r="E191" s="98"/>
      <c r="F191" s="26">
        <v>0</v>
      </c>
      <c r="G191" s="26">
        <v>0</v>
      </c>
      <c r="H191" s="26">
        <v>0</v>
      </c>
      <c r="I191" s="48"/>
    </row>
    <row r="192" spans="1:9" ht="12.75" customHeight="1" x14ac:dyDescent="0.2">
      <c r="A192" s="95"/>
      <c r="B192" s="23">
        <v>283</v>
      </c>
      <c r="C192" s="23">
        <v>3190</v>
      </c>
      <c r="D192" s="97" t="s">
        <v>120</v>
      </c>
      <c r="E192" s="98"/>
      <c r="F192" s="26">
        <v>0</v>
      </c>
      <c r="G192" s="26">
        <v>0</v>
      </c>
      <c r="H192" s="26">
        <v>0</v>
      </c>
      <c r="I192" s="48"/>
    </row>
    <row r="193" spans="1:9" ht="12.75" customHeight="1" x14ac:dyDescent="0.2">
      <c r="A193" s="66"/>
      <c r="B193" s="23">
        <v>283</v>
      </c>
      <c r="C193" s="23">
        <v>3220</v>
      </c>
      <c r="D193" s="24" t="s">
        <v>24</v>
      </c>
      <c r="E193" s="90"/>
      <c r="F193" s="26">
        <v>0</v>
      </c>
      <c r="G193" s="26">
        <v>0</v>
      </c>
      <c r="H193" s="26">
        <v>0</v>
      </c>
      <c r="I193" s="48"/>
    </row>
    <row r="194" spans="1:9" ht="12.75" customHeight="1" x14ac:dyDescent="0.2">
      <c r="A194" s="57" t="s">
        <v>41</v>
      </c>
      <c r="B194" s="55"/>
      <c r="C194" s="55"/>
      <c r="D194" s="96"/>
      <c r="E194" s="39">
        <f>SUM(E191:E193)</f>
        <v>0</v>
      </c>
      <c r="F194" s="40">
        <f>SUM(F191:F193)</f>
        <v>0</v>
      </c>
      <c r="G194" s="40">
        <f>SUM(G191:G193)</f>
        <v>0</v>
      </c>
      <c r="H194" s="40">
        <f>SUM(H191:H193)</f>
        <v>0</v>
      </c>
      <c r="I194" s="48"/>
    </row>
    <row r="195" spans="1:9" ht="12.75" customHeight="1" x14ac:dyDescent="0.2">
      <c r="A195" s="60"/>
      <c r="B195" s="47"/>
      <c r="C195" s="47"/>
      <c r="D195" s="48"/>
      <c r="E195" s="63"/>
      <c r="F195" s="45"/>
      <c r="G195" s="45"/>
      <c r="H195" s="45"/>
      <c r="I195" s="48"/>
    </row>
    <row r="196" spans="1:9" ht="12.75" customHeight="1" x14ac:dyDescent="0.2">
      <c r="A196" s="346" t="s">
        <v>121</v>
      </c>
      <c r="B196" s="347"/>
      <c r="C196" s="347"/>
      <c r="D196" s="348"/>
      <c r="E196" s="63"/>
      <c r="F196" s="99"/>
      <c r="G196" s="99"/>
      <c r="H196" s="99"/>
      <c r="I196" s="48"/>
    </row>
    <row r="197" spans="1:9" ht="12.75" customHeight="1" x14ac:dyDescent="0.2">
      <c r="A197" s="95"/>
      <c r="B197" s="23">
        <v>284</v>
      </c>
      <c r="C197" s="23">
        <v>3160</v>
      </c>
      <c r="D197" s="97" t="s">
        <v>122</v>
      </c>
      <c r="E197" s="25">
        <v>4500</v>
      </c>
      <c r="F197" s="26"/>
      <c r="G197" s="26">
        <v>4500</v>
      </c>
      <c r="H197" s="26">
        <v>4635</v>
      </c>
      <c r="I197" s="48"/>
    </row>
    <row r="198" spans="1:9" ht="12.75" customHeight="1" x14ac:dyDescent="0.2">
      <c r="A198" s="95"/>
      <c r="B198" s="23">
        <v>284</v>
      </c>
      <c r="C198" s="23">
        <v>3190</v>
      </c>
      <c r="D198" s="97" t="s">
        <v>123</v>
      </c>
      <c r="E198" s="25">
        <v>33861.75</v>
      </c>
      <c r="F198" s="26">
        <v>47212</v>
      </c>
      <c r="G198" s="26">
        <v>47612.25</v>
      </c>
      <c r="H198" s="26">
        <v>49040</v>
      </c>
      <c r="I198" s="48"/>
    </row>
    <row r="199" spans="1:9" ht="12.75" customHeight="1" x14ac:dyDescent="0.2">
      <c r="A199" s="95"/>
      <c r="B199" s="23">
        <v>284</v>
      </c>
      <c r="C199" s="23">
        <v>3450</v>
      </c>
      <c r="D199" s="97" t="s">
        <v>25</v>
      </c>
      <c r="E199" s="25"/>
      <c r="F199" s="26"/>
      <c r="G199" s="26"/>
      <c r="H199" s="26"/>
      <c r="I199" s="48"/>
    </row>
    <row r="200" spans="1:9" ht="12.75" customHeight="1" x14ac:dyDescent="0.2">
      <c r="A200" s="95"/>
      <c r="B200" s="23">
        <v>284</v>
      </c>
      <c r="C200" s="23">
        <v>5990</v>
      </c>
      <c r="D200" s="97" t="s">
        <v>55</v>
      </c>
      <c r="E200" s="25">
        <v>9829.39</v>
      </c>
      <c r="F200" s="26">
        <v>1440</v>
      </c>
      <c r="G200" s="26">
        <v>11041.39</v>
      </c>
      <c r="H200" s="26">
        <v>11372</v>
      </c>
      <c r="I200" s="48"/>
    </row>
    <row r="201" spans="1:9" ht="12.75" customHeight="1" x14ac:dyDescent="0.2">
      <c r="A201" s="95"/>
      <c r="B201" s="23">
        <v>284</v>
      </c>
      <c r="C201" s="23">
        <v>6410</v>
      </c>
      <c r="D201" s="97" t="s">
        <v>83</v>
      </c>
      <c r="E201" s="25"/>
      <c r="F201" s="26"/>
      <c r="G201" s="26"/>
      <c r="H201" s="26"/>
      <c r="I201" s="48"/>
    </row>
    <row r="202" spans="1:9" ht="12.75" customHeight="1" x14ac:dyDescent="0.2">
      <c r="A202" s="57" t="s">
        <v>41</v>
      </c>
      <c r="B202" s="55"/>
      <c r="C202" s="55"/>
      <c r="D202" s="96"/>
      <c r="E202" s="39">
        <f>SUM(E197:E201)</f>
        <v>48191.14</v>
      </c>
      <c r="F202" s="40">
        <f>SUM(F197:F201)</f>
        <v>48652</v>
      </c>
      <c r="G202" s="40">
        <f>SUM(G197:G201)</f>
        <v>63153.64</v>
      </c>
      <c r="H202" s="40">
        <f>SUM(H197:H201)</f>
        <v>65047</v>
      </c>
      <c r="I202" s="48"/>
    </row>
    <row r="203" spans="1:9" ht="12.75" customHeight="1" x14ac:dyDescent="0.2">
      <c r="A203" s="60"/>
      <c r="B203" s="47"/>
      <c r="C203" s="47"/>
      <c r="D203" s="48"/>
      <c r="E203" s="63"/>
      <c r="F203" s="64"/>
      <c r="G203" s="64"/>
      <c r="H203" s="64"/>
      <c r="I203" s="48"/>
    </row>
    <row r="204" spans="1:9" ht="12.75" customHeight="1" x14ac:dyDescent="0.2">
      <c r="A204" s="346" t="s">
        <v>124</v>
      </c>
      <c r="B204" s="347"/>
      <c r="C204" s="347"/>
      <c r="D204" s="19" t="s">
        <v>1</v>
      </c>
      <c r="E204" s="20"/>
      <c r="F204" s="92"/>
      <c r="G204" s="92"/>
      <c r="H204" s="92"/>
      <c r="I204" s="48"/>
    </row>
    <row r="205" spans="1:9" s="93" customFormat="1" ht="12.75" customHeight="1" x14ac:dyDescent="0.2">
      <c r="A205" s="22"/>
      <c r="B205" s="23">
        <v>293</v>
      </c>
      <c r="C205" s="23">
        <v>4910</v>
      </c>
      <c r="D205" s="89" t="s">
        <v>125</v>
      </c>
      <c r="E205" s="27"/>
      <c r="F205" s="26"/>
      <c r="G205" s="26"/>
      <c r="H205" s="26"/>
      <c r="I205" s="48"/>
    </row>
    <row r="206" spans="1:9" s="93" customFormat="1" ht="12.75" customHeight="1" x14ac:dyDescent="0.2">
      <c r="A206" s="22"/>
      <c r="B206" s="23">
        <v>293</v>
      </c>
      <c r="C206" s="23">
        <v>5630</v>
      </c>
      <c r="D206" s="89" t="s">
        <v>126</v>
      </c>
      <c r="E206" s="25"/>
      <c r="F206" s="26"/>
      <c r="G206" s="26"/>
      <c r="H206" s="26"/>
      <c r="I206" s="48"/>
    </row>
    <row r="207" spans="1:9" s="93" customFormat="1" ht="12.75" customHeight="1" x14ac:dyDescent="0.2">
      <c r="A207" s="22"/>
      <c r="B207" s="23">
        <v>293</v>
      </c>
      <c r="C207" s="23">
        <v>5990</v>
      </c>
      <c r="D207" s="24" t="s">
        <v>127</v>
      </c>
      <c r="E207" s="25"/>
      <c r="F207" s="26"/>
      <c r="G207" s="26"/>
      <c r="H207" s="26"/>
      <c r="I207" s="48"/>
    </row>
    <row r="208" spans="1:9" s="93" customFormat="1" ht="12.75" customHeight="1" x14ac:dyDescent="0.2">
      <c r="A208" s="22"/>
      <c r="B208" s="23">
        <v>293</v>
      </c>
      <c r="C208" s="23">
        <v>7410</v>
      </c>
      <c r="D208" s="89" t="s">
        <v>31</v>
      </c>
      <c r="E208" s="25"/>
      <c r="F208" s="26"/>
      <c r="G208" s="26"/>
      <c r="H208" s="26"/>
      <c r="I208" s="48"/>
    </row>
    <row r="209" spans="1:9" ht="12.75" customHeight="1" x14ac:dyDescent="0.2">
      <c r="A209" s="66" t="s">
        <v>41</v>
      </c>
      <c r="B209" s="23"/>
      <c r="C209" s="23"/>
      <c r="D209" s="24"/>
      <c r="E209" s="39">
        <f>SUM(E205:E208)</f>
        <v>0</v>
      </c>
      <c r="F209" s="40">
        <f>SUM(F205:F208)</f>
        <v>0</v>
      </c>
      <c r="G209" s="40">
        <f>SUM(G205:G208)</f>
        <v>0</v>
      </c>
      <c r="H209" s="40">
        <f>SUM(H205:H208)</f>
        <v>0</v>
      </c>
      <c r="I209" s="48"/>
    </row>
    <row r="210" spans="1:9" ht="12.75" customHeight="1" x14ac:dyDescent="0.2">
      <c r="A210" s="68"/>
      <c r="B210" s="88"/>
      <c r="C210" s="88"/>
      <c r="D210" s="89"/>
      <c r="E210" s="71"/>
      <c r="F210" s="100"/>
      <c r="G210" s="100"/>
      <c r="H210" s="100"/>
      <c r="I210" s="48"/>
    </row>
    <row r="211" spans="1:9" ht="12.75" customHeight="1" x14ac:dyDescent="0.2">
      <c r="A211" s="349" t="s">
        <v>128</v>
      </c>
      <c r="B211" s="350"/>
      <c r="C211" s="350"/>
      <c r="D211" s="351"/>
      <c r="E211" s="90"/>
      <c r="F211" s="101"/>
      <c r="G211" s="101"/>
      <c r="H211" s="101"/>
      <c r="I211" s="48"/>
    </row>
    <row r="212" spans="1:9" s="93" customFormat="1" ht="12.75" customHeight="1" x14ac:dyDescent="0.2">
      <c r="A212" s="22"/>
      <c r="B212" s="23">
        <v>331</v>
      </c>
      <c r="C212" s="23">
        <v>3160</v>
      </c>
      <c r="D212" s="24" t="s">
        <v>129</v>
      </c>
      <c r="E212" s="27"/>
      <c r="F212" s="26"/>
      <c r="G212" s="26"/>
      <c r="H212" s="26"/>
      <c r="I212" s="48"/>
    </row>
    <row r="213" spans="1:9" s="93" customFormat="1" ht="12.75" customHeight="1" x14ac:dyDescent="0.2">
      <c r="A213" s="22"/>
      <c r="B213" s="23">
        <v>331</v>
      </c>
      <c r="C213" s="23">
        <v>4910</v>
      </c>
      <c r="D213" s="30" t="s">
        <v>130</v>
      </c>
      <c r="E213" s="25"/>
      <c r="F213" s="26"/>
      <c r="G213" s="26"/>
      <c r="H213" s="26"/>
      <c r="I213" s="48"/>
    </row>
    <row r="214" spans="1:9" ht="12.75" customHeight="1" x14ac:dyDescent="0.2">
      <c r="A214" s="66"/>
      <c r="B214" s="23">
        <v>331</v>
      </c>
      <c r="C214" s="23">
        <v>5990</v>
      </c>
      <c r="D214" s="30" t="s">
        <v>131</v>
      </c>
      <c r="E214" s="25">
        <v>6417.2</v>
      </c>
      <c r="F214" s="26">
        <v>5181</v>
      </c>
      <c r="G214" s="26">
        <v>8741.52</v>
      </c>
      <c r="H214" s="26">
        <v>9003</v>
      </c>
      <c r="I214" s="48"/>
    </row>
    <row r="215" spans="1:9" s="93" customFormat="1" ht="12.75" customHeight="1" x14ac:dyDescent="0.2">
      <c r="A215" s="22"/>
      <c r="B215" s="23">
        <v>331</v>
      </c>
      <c r="C215" s="23">
        <v>6410</v>
      </c>
      <c r="D215" s="30" t="s">
        <v>132</v>
      </c>
      <c r="E215" s="25"/>
      <c r="F215" s="26"/>
      <c r="G215" s="26"/>
      <c r="H215" s="26"/>
      <c r="I215" s="48"/>
    </row>
    <row r="216" spans="1:9" ht="12.75" customHeight="1" x14ac:dyDescent="0.2">
      <c r="A216" s="66"/>
      <c r="B216" s="23">
        <v>361</v>
      </c>
      <c r="C216" s="23">
        <v>5990</v>
      </c>
      <c r="D216" s="30" t="s">
        <v>133</v>
      </c>
      <c r="E216" s="25">
        <v>140</v>
      </c>
      <c r="F216" s="26">
        <v>5203</v>
      </c>
      <c r="G216" s="26">
        <v>140</v>
      </c>
      <c r="H216" s="26">
        <v>144</v>
      </c>
      <c r="I216" s="48"/>
    </row>
    <row r="217" spans="1:9" ht="12.75" customHeight="1" x14ac:dyDescent="0.2">
      <c r="A217" s="68" t="s">
        <v>41</v>
      </c>
      <c r="B217" s="88"/>
      <c r="C217" s="88"/>
      <c r="D217" s="30"/>
      <c r="E217" s="39">
        <f>SUM(E212:E216)</f>
        <v>6557.2</v>
      </c>
      <c r="F217" s="40">
        <f>SUM(F212:F216)</f>
        <v>10384</v>
      </c>
      <c r="G217" s="40">
        <f>SUM(G212:G216)</f>
        <v>8881.52</v>
      </c>
      <c r="H217" s="40">
        <f>SUM(H212:H216)</f>
        <v>9147</v>
      </c>
      <c r="I217" s="48"/>
    </row>
    <row r="218" spans="1:9" ht="12.75" customHeight="1" x14ac:dyDescent="0.2">
      <c r="A218" s="68"/>
      <c r="B218" s="88"/>
      <c r="C218" s="88"/>
      <c r="D218" s="89"/>
      <c r="E218" s="71"/>
      <c r="F218" s="45"/>
      <c r="G218" s="45"/>
      <c r="H218" s="45"/>
      <c r="I218" s="48"/>
    </row>
    <row r="219" spans="1:9" ht="12.75" customHeight="1" x14ac:dyDescent="0.2">
      <c r="A219" s="102"/>
      <c r="B219" s="103" t="s">
        <v>179</v>
      </c>
      <c r="C219" s="104"/>
      <c r="D219" s="105"/>
      <c r="E219" s="79"/>
      <c r="F219" s="80"/>
      <c r="G219" s="80"/>
      <c r="H219" s="80"/>
      <c r="I219" s="48"/>
    </row>
    <row r="220" spans="1:9" ht="12.75" customHeight="1" x14ac:dyDescent="0.2">
      <c r="A220" s="106"/>
      <c r="B220" s="107">
        <v>452</v>
      </c>
      <c r="C220" s="107">
        <v>6410</v>
      </c>
      <c r="D220" s="108" t="s">
        <v>83</v>
      </c>
      <c r="E220" s="20"/>
      <c r="F220" s="92"/>
      <c r="G220" s="92"/>
      <c r="H220" s="92"/>
      <c r="I220" s="48"/>
    </row>
    <row r="221" spans="1:9" ht="12.75" customHeight="1" x14ac:dyDescent="0.2">
      <c r="A221" s="106"/>
      <c r="B221" s="107">
        <v>452</v>
      </c>
      <c r="C221" s="107">
        <v>3190</v>
      </c>
      <c r="D221" s="108" t="s">
        <v>172</v>
      </c>
      <c r="E221" s="20">
        <v>1725</v>
      </c>
      <c r="F221" s="92"/>
      <c r="G221" s="92">
        <v>1725</v>
      </c>
      <c r="H221" s="92">
        <v>1777</v>
      </c>
      <c r="I221" s="48"/>
    </row>
    <row r="222" spans="1:9" ht="12.75" customHeight="1" x14ac:dyDescent="0.2">
      <c r="A222" s="341" t="s">
        <v>41</v>
      </c>
      <c r="B222" s="342"/>
      <c r="C222" s="342"/>
      <c r="D222" s="343"/>
      <c r="E222" s="79">
        <f>SUM(E220:E221)</f>
        <v>1725</v>
      </c>
      <c r="F222" s="79">
        <f>SUM(F220:F221)</f>
        <v>0</v>
      </c>
      <c r="G222" s="79">
        <f>SUM(G220:G221)</f>
        <v>1725</v>
      </c>
      <c r="H222" s="79">
        <f>SUM(H220:H221)</f>
        <v>1777</v>
      </c>
      <c r="I222" s="48"/>
    </row>
    <row r="223" spans="1:9" ht="12.75" customHeight="1" x14ac:dyDescent="0.2">
      <c r="A223" s="102"/>
      <c r="B223" s="103"/>
      <c r="C223" s="104"/>
      <c r="D223" s="105"/>
      <c r="E223" s="79"/>
      <c r="F223" s="80"/>
      <c r="G223" s="80"/>
      <c r="H223" s="80"/>
      <c r="I223" s="48"/>
    </row>
    <row r="224" spans="1:9" ht="12.75" customHeight="1" x14ac:dyDescent="0.2">
      <c r="A224" s="102"/>
      <c r="B224" s="103" t="s">
        <v>180</v>
      </c>
      <c r="C224" s="104"/>
      <c r="D224" s="105"/>
      <c r="E224" s="79"/>
      <c r="F224" s="80"/>
      <c r="G224" s="80"/>
      <c r="H224" s="80"/>
      <c r="I224" s="48"/>
    </row>
    <row r="225" spans="1:16232" ht="12.75" customHeight="1" x14ac:dyDescent="0.2">
      <c r="A225" s="106"/>
      <c r="B225" s="107">
        <v>456</v>
      </c>
      <c r="C225" s="107">
        <v>6410</v>
      </c>
      <c r="D225" s="108" t="s">
        <v>83</v>
      </c>
      <c r="E225" s="20">
        <v>8159.59</v>
      </c>
      <c r="F225" s="92"/>
      <c r="G225" s="92">
        <v>8159.59</v>
      </c>
      <c r="H225" s="92">
        <v>8405</v>
      </c>
      <c r="I225" s="331" t="s">
        <v>642</v>
      </c>
    </row>
    <row r="226" spans="1:16232" ht="12.75" customHeight="1" x14ac:dyDescent="0.2">
      <c r="A226" s="341" t="s">
        <v>41</v>
      </c>
      <c r="B226" s="342"/>
      <c r="C226" s="342"/>
      <c r="D226" s="343"/>
      <c r="E226" s="79">
        <f>SUM(E225:E225)</f>
        <v>8159.59</v>
      </c>
      <c r="F226" s="80">
        <f>SUM(F225:F225)</f>
        <v>0</v>
      </c>
      <c r="G226" s="80">
        <f>SUM(G225:G225)</f>
        <v>8159.59</v>
      </c>
      <c r="H226" s="80">
        <f>SUM(H225:H225)</f>
        <v>8405</v>
      </c>
      <c r="I226" s="196">
        <f>F226+F222+F217+F209+F202+F194+F188+F182+F145+F241</f>
        <v>134089</v>
      </c>
      <c r="J226" s="196">
        <f t="shared" ref="J226:K226" si="4">G226+G222+G217+G209+G202+G194+G188+G182+G145+G241</f>
        <v>188351.44</v>
      </c>
      <c r="K226" s="196">
        <f t="shared" si="4"/>
        <v>194559</v>
      </c>
    </row>
    <row r="227" spans="1:16232" ht="12.75" customHeight="1" x14ac:dyDescent="0.2">
      <c r="A227" s="109"/>
      <c r="B227" s="110"/>
      <c r="C227" s="110"/>
      <c r="D227" s="110"/>
      <c r="E227" s="79"/>
      <c r="F227" s="80"/>
      <c r="G227" s="80"/>
      <c r="H227" s="80"/>
      <c r="I227" s="48"/>
    </row>
    <row r="228" spans="1:16232" ht="12.75" customHeight="1" x14ac:dyDescent="0.2">
      <c r="A228" s="102"/>
      <c r="B228" s="103" t="s">
        <v>134</v>
      </c>
      <c r="C228" s="104"/>
      <c r="D228" s="105"/>
      <c r="E228" s="79"/>
      <c r="F228" s="80"/>
      <c r="G228" s="80"/>
      <c r="H228" s="80"/>
      <c r="I228" s="48"/>
    </row>
    <row r="229" spans="1:16232" ht="12.75" customHeight="1" x14ac:dyDescent="0.2">
      <c r="A229" s="106"/>
      <c r="B229" s="107">
        <v>511</v>
      </c>
      <c r="C229" s="107">
        <v>7190</v>
      </c>
      <c r="D229" s="108" t="s">
        <v>135</v>
      </c>
      <c r="E229" s="20">
        <v>75772.149999999994</v>
      </c>
      <c r="F229" s="92">
        <v>101706</v>
      </c>
      <c r="G229" s="92">
        <v>106410.82</v>
      </c>
      <c r="H229" s="92">
        <v>106410.82</v>
      </c>
      <c r="I229" s="48"/>
    </row>
    <row r="230" spans="1:16232" ht="12.75" customHeight="1" x14ac:dyDescent="0.2">
      <c r="A230" s="106"/>
      <c r="B230" s="107">
        <v>511</v>
      </c>
      <c r="C230" s="107">
        <v>7290</v>
      </c>
      <c r="D230" s="108" t="s">
        <v>136</v>
      </c>
      <c r="E230" s="20">
        <v>55662.6</v>
      </c>
      <c r="F230" s="92">
        <v>82830</v>
      </c>
      <c r="G230" s="92">
        <v>78140.31</v>
      </c>
      <c r="H230" s="92">
        <v>78140.31</v>
      </c>
      <c r="I230" s="48"/>
    </row>
    <row r="231" spans="1:16232" ht="12.75" customHeight="1" x14ac:dyDescent="0.2">
      <c r="A231" s="341" t="s">
        <v>41</v>
      </c>
      <c r="B231" s="342"/>
      <c r="C231" s="342"/>
      <c r="D231" s="343"/>
      <c r="E231" s="79">
        <f>SUM(E229:E230)</f>
        <v>131434.75</v>
      </c>
      <c r="F231" s="79">
        <f>SUM(F229:F230)</f>
        <v>184536</v>
      </c>
      <c r="G231" s="79">
        <f>SUM(G229:G230)</f>
        <v>184551.13</v>
      </c>
      <c r="H231" s="79">
        <f>SUM(H229:H230)</f>
        <v>184551.13</v>
      </c>
      <c r="I231" s="48"/>
    </row>
    <row r="232" spans="1:16232" ht="12.75" customHeight="1" x14ac:dyDescent="0.2">
      <c r="A232" s="109"/>
      <c r="B232" s="110"/>
      <c r="C232" s="110"/>
      <c r="D232" s="110"/>
      <c r="E232" s="79"/>
      <c r="F232" s="80"/>
      <c r="G232" s="80"/>
      <c r="H232" s="80"/>
      <c r="I232" s="48"/>
    </row>
    <row r="233" spans="1:16232" ht="12.75" customHeight="1" x14ac:dyDescent="0.25">
      <c r="A233" s="197"/>
      <c r="B233" s="198" t="s">
        <v>183</v>
      </c>
      <c r="C233" s="199"/>
      <c r="D233" s="197"/>
      <c r="E233" s="200"/>
      <c r="F233" s="201"/>
      <c r="G233" s="201"/>
      <c r="H233" s="201"/>
      <c r="I233" s="48"/>
    </row>
    <row r="234" spans="1:16232" ht="15.75" x14ac:dyDescent="0.25">
      <c r="A234" s="197"/>
      <c r="B234" s="23">
        <v>492</v>
      </c>
      <c r="C234" s="23">
        <v>7910</v>
      </c>
      <c r="D234" s="24" t="s">
        <v>149</v>
      </c>
      <c r="E234" s="27"/>
      <c r="F234" s="201"/>
      <c r="G234" s="201"/>
      <c r="H234" s="201"/>
      <c r="I234" s="196"/>
      <c r="J234" s="119"/>
      <c r="K234" s="47"/>
      <c r="L234" s="47"/>
      <c r="M234" s="48"/>
      <c r="N234" s="49"/>
      <c r="O234" s="28"/>
      <c r="P234" s="196"/>
      <c r="Q234" s="119"/>
      <c r="R234" s="47"/>
      <c r="S234" s="47"/>
      <c r="T234" s="48"/>
      <c r="U234" s="49"/>
      <c r="V234" s="28"/>
      <c r="W234" s="196"/>
      <c r="X234" s="119"/>
      <c r="Y234" s="47"/>
      <c r="Z234" s="47"/>
      <c r="AA234" s="48"/>
      <c r="AB234" s="49"/>
      <c r="AC234" s="28"/>
      <c r="AD234" s="196"/>
      <c r="AE234" s="119"/>
      <c r="AF234" s="47"/>
      <c r="AG234" s="47"/>
      <c r="AH234" s="48"/>
      <c r="AI234" s="49"/>
      <c r="AJ234" s="28"/>
      <c r="AK234" s="196"/>
      <c r="AL234" s="119"/>
      <c r="AM234" s="47"/>
      <c r="AN234" s="47"/>
      <c r="AO234" s="48"/>
      <c r="AP234" s="49"/>
      <c r="AQ234" s="28"/>
      <c r="AR234" s="196"/>
      <c r="AS234" s="119"/>
      <c r="AT234" s="47"/>
      <c r="AU234" s="47"/>
      <c r="AV234" s="48"/>
      <c r="AW234" s="49"/>
      <c r="AX234" s="28"/>
      <c r="AY234" s="196"/>
      <c r="AZ234" s="119"/>
      <c r="BA234" s="47"/>
      <c r="BB234" s="47"/>
      <c r="BC234" s="48"/>
      <c r="BD234" s="49"/>
      <c r="BE234" s="28"/>
      <c r="BF234" s="196"/>
      <c r="BG234" s="119"/>
      <c r="BH234" s="47"/>
      <c r="BI234" s="47"/>
      <c r="BJ234" s="48"/>
      <c r="BK234" s="49"/>
      <c r="BL234" s="28"/>
      <c r="BM234" s="196"/>
      <c r="BN234" s="119"/>
      <c r="BO234" s="47"/>
      <c r="BP234" s="47"/>
      <c r="BQ234" s="48"/>
      <c r="BR234" s="49"/>
      <c r="BS234" s="28"/>
      <c r="BT234" s="196"/>
      <c r="BU234" s="119"/>
      <c r="BV234" s="47"/>
      <c r="BW234" s="47"/>
      <c r="BX234" s="48"/>
      <c r="BY234" s="49"/>
      <c r="BZ234" s="28"/>
      <c r="CA234" s="196"/>
      <c r="CB234" s="119"/>
      <c r="CC234" s="47"/>
      <c r="CD234" s="47"/>
      <c r="CE234" s="48"/>
      <c r="CF234" s="49"/>
      <c r="CG234" s="28"/>
      <c r="CH234" s="196"/>
      <c r="CI234" s="119"/>
      <c r="CJ234" s="47"/>
      <c r="CK234" s="47"/>
      <c r="CL234" s="48"/>
      <c r="CM234" s="49"/>
      <c r="CN234" s="28"/>
      <c r="CO234" s="196"/>
      <c r="CP234" s="119"/>
      <c r="CQ234" s="47"/>
      <c r="CR234" s="47"/>
      <c r="CS234" s="48"/>
      <c r="CT234" s="49"/>
      <c r="CU234" s="28"/>
      <c r="CV234" s="196"/>
      <c r="CW234" s="119"/>
      <c r="CX234" s="47"/>
      <c r="CY234" s="47"/>
      <c r="CZ234" s="48"/>
      <c r="DA234" s="49"/>
      <c r="DB234" s="28"/>
      <c r="DC234" s="196"/>
      <c r="DD234" s="119"/>
      <c r="DE234" s="47"/>
      <c r="DF234" s="47"/>
      <c r="DG234" s="48"/>
      <c r="DH234" s="49"/>
      <c r="DI234" s="28"/>
      <c r="DJ234" s="196"/>
      <c r="DK234" s="119"/>
      <c r="DL234" s="47"/>
      <c r="DM234" s="47"/>
      <c r="DN234" s="48"/>
      <c r="DO234" s="49"/>
      <c r="DP234" s="28"/>
      <c r="DQ234" s="196"/>
      <c r="DR234" s="119"/>
      <c r="DS234" s="47"/>
      <c r="DT234" s="47"/>
      <c r="DU234" s="48"/>
      <c r="DV234" s="49"/>
      <c r="DW234" s="28"/>
      <c r="DX234" s="196"/>
      <c r="DY234" s="119"/>
      <c r="DZ234" s="47"/>
      <c r="EA234" s="47"/>
      <c r="EB234" s="48"/>
      <c r="EC234" s="49"/>
      <c r="ED234" s="28"/>
      <c r="EE234" s="196"/>
      <c r="EF234" s="119"/>
      <c r="EG234" s="47"/>
      <c r="EH234" s="47"/>
      <c r="EI234" s="48"/>
      <c r="EJ234" s="49"/>
      <c r="EK234" s="28"/>
      <c r="EL234" s="196"/>
      <c r="EM234" s="119"/>
      <c r="EN234" s="47"/>
      <c r="EO234" s="47"/>
      <c r="EP234" s="48"/>
      <c r="EQ234" s="49"/>
      <c r="ER234" s="28"/>
      <c r="ES234" s="196"/>
      <c r="ET234" s="119"/>
      <c r="EU234" s="47"/>
      <c r="EV234" s="47"/>
      <c r="EW234" s="48"/>
      <c r="EX234" s="49"/>
      <c r="EY234" s="28"/>
      <c r="EZ234" s="196"/>
      <c r="FA234" s="119"/>
      <c r="FB234" s="47"/>
      <c r="FC234" s="47"/>
      <c r="FD234" s="48"/>
      <c r="FE234" s="49"/>
      <c r="FF234" s="28"/>
      <c r="FG234" s="196"/>
      <c r="FH234" s="119"/>
      <c r="FI234" s="47"/>
      <c r="FJ234" s="47"/>
      <c r="FK234" s="48"/>
      <c r="FL234" s="49"/>
      <c r="FM234" s="28"/>
      <c r="FN234" s="196"/>
      <c r="FO234" s="119"/>
      <c r="FP234" s="47"/>
      <c r="FQ234" s="47"/>
      <c r="FR234" s="48"/>
      <c r="FS234" s="49"/>
      <c r="FT234" s="28"/>
      <c r="FU234" s="196"/>
      <c r="FV234" s="119"/>
      <c r="FW234" s="47"/>
      <c r="FX234" s="47"/>
      <c r="FY234" s="48"/>
      <c r="FZ234" s="49"/>
      <c r="GA234" s="28"/>
      <c r="GB234" s="196"/>
      <c r="GC234" s="119"/>
      <c r="GD234" s="47"/>
      <c r="GE234" s="47"/>
      <c r="GF234" s="48"/>
      <c r="GG234" s="49"/>
      <c r="GH234" s="28"/>
      <c r="GI234" s="196"/>
      <c r="GJ234" s="119"/>
      <c r="GK234" s="47"/>
      <c r="GL234" s="47"/>
      <c r="GM234" s="48"/>
      <c r="GN234" s="49"/>
      <c r="GO234" s="28"/>
      <c r="GP234" s="196"/>
      <c r="GQ234" s="119"/>
      <c r="GR234" s="47"/>
      <c r="GS234" s="47"/>
      <c r="GT234" s="48"/>
      <c r="GU234" s="49"/>
      <c r="GV234" s="28"/>
      <c r="GW234" s="196"/>
      <c r="GX234" s="119"/>
      <c r="GY234" s="47"/>
      <c r="GZ234" s="47"/>
      <c r="HA234" s="48"/>
      <c r="HB234" s="49"/>
      <c r="HC234" s="28"/>
      <c r="HD234" s="196"/>
      <c r="HE234" s="119"/>
      <c r="HF234" s="47"/>
      <c r="HG234" s="47"/>
      <c r="HH234" s="48"/>
      <c r="HI234" s="49"/>
      <c r="HJ234" s="28"/>
      <c r="HK234" s="196"/>
      <c r="HL234" s="119"/>
      <c r="HM234" s="47"/>
      <c r="HN234" s="47"/>
      <c r="HO234" s="48"/>
      <c r="HP234" s="49"/>
      <c r="HQ234" s="28"/>
      <c r="HR234" s="196"/>
      <c r="HS234" s="119"/>
      <c r="HT234" s="47"/>
      <c r="HU234" s="47"/>
      <c r="HV234" s="48"/>
      <c r="HW234" s="49"/>
      <c r="HX234" s="28"/>
      <c r="HY234" s="196"/>
      <c r="HZ234" s="119"/>
      <c r="IA234" s="47"/>
      <c r="IB234" s="47"/>
      <c r="IC234" s="48"/>
      <c r="ID234" s="49"/>
      <c r="IE234" s="28"/>
      <c r="IF234" s="196"/>
      <c r="IG234" s="119"/>
      <c r="IH234" s="47"/>
      <c r="II234" s="47"/>
      <c r="IJ234" s="48"/>
      <c r="IK234" s="49"/>
      <c r="IL234" s="28"/>
      <c r="IM234" s="196"/>
      <c r="IN234" s="119"/>
      <c r="IO234" s="47"/>
      <c r="IP234" s="47"/>
      <c r="IQ234" s="48"/>
      <c r="IR234" s="49"/>
      <c r="IS234" s="28"/>
      <c r="IT234" s="196"/>
      <c r="IU234" s="119"/>
      <c r="IV234" s="47"/>
      <c r="IW234" s="47"/>
      <c r="IX234" s="48"/>
      <c r="IY234" s="49"/>
      <c r="IZ234" s="28"/>
      <c r="JA234" s="196"/>
      <c r="JB234" s="119"/>
      <c r="JC234" s="47"/>
      <c r="JD234" s="47"/>
      <c r="JE234" s="48"/>
      <c r="JF234" s="49"/>
      <c r="JG234" s="28"/>
      <c r="JH234" s="196"/>
      <c r="JI234" s="119"/>
      <c r="JJ234" s="47"/>
      <c r="JK234" s="47"/>
      <c r="JL234" s="48"/>
      <c r="JM234" s="49"/>
      <c r="JN234" s="28"/>
      <c r="JO234" s="196"/>
      <c r="JP234" s="119"/>
      <c r="JQ234" s="47"/>
      <c r="JR234" s="47"/>
      <c r="JS234" s="48"/>
      <c r="JT234" s="49"/>
      <c r="JU234" s="28"/>
      <c r="JV234" s="196"/>
      <c r="JW234" s="119"/>
      <c r="JX234" s="47"/>
      <c r="JY234" s="47"/>
      <c r="JZ234" s="48"/>
      <c r="KA234" s="49"/>
      <c r="KB234" s="28"/>
      <c r="KC234" s="196"/>
      <c r="KD234" s="119"/>
      <c r="KE234" s="47"/>
      <c r="KF234" s="47"/>
      <c r="KG234" s="48"/>
      <c r="KH234" s="49"/>
      <c r="KI234" s="28"/>
      <c r="KJ234" s="196"/>
      <c r="KK234" s="119"/>
      <c r="KL234" s="47"/>
      <c r="KM234" s="47"/>
      <c r="KN234" s="48"/>
      <c r="KO234" s="49"/>
      <c r="KP234" s="28"/>
      <c r="KQ234" s="196"/>
      <c r="KR234" s="119"/>
      <c r="KS234" s="47"/>
      <c r="KT234" s="47"/>
      <c r="KU234" s="48"/>
      <c r="KV234" s="49"/>
      <c r="KW234" s="28"/>
      <c r="KX234" s="196"/>
      <c r="KY234" s="119"/>
      <c r="KZ234" s="47"/>
      <c r="LA234" s="47"/>
      <c r="LB234" s="48"/>
      <c r="LC234" s="49"/>
      <c r="LD234" s="28"/>
      <c r="LE234" s="196"/>
      <c r="LF234" s="119"/>
      <c r="LG234" s="47"/>
      <c r="LH234" s="47"/>
      <c r="LI234" s="48"/>
      <c r="LJ234" s="49"/>
      <c r="LK234" s="28"/>
      <c r="LL234" s="196"/>
      <c r="LM234" s="119"/>
      <c r="LN234" s="47"/>
      <c r="LO234" s="47"/>
      <c r="LP234" s="48"/>
      <c r="LQ234" s="49"/>
      <c r="LR234" s="28"/>
      <c r="LS234" s="196"/>
      <c r="LT234" s="119"/>
      <c r="LU234" s="47"/>
      <c r="LV234" s="47"/>
      <c r="LW234" s="48"/>
      <c r="LX234" s="49"/>
      <c r="LY234" s="28"/>
      <c r="LZ234" s="196"/>
      <c r="MA234" s="119"/>
      <c r="MB234" s="47"/>
      <c r="MC234" s="47"/>
      <c r="MD234" s="48"/>
      <c r="ME234" s="49"/>
      <c r="MF234" s="28"/>
      <c r="MG234" s="196"/>
      <c r="MH234" s="119"/>
      <c r="MI234" s="47"/>
      <c r="MJ234" s="47"/>
      <c r="MK234" s="48"/>
      <c r="ML234" s="49"/>
      <c r="MM234" s="28"/>
      <c r="MN234" s="196"/>
      <c r="MO234" s="119"/>
      <c r="MP234" s="47"/>
      <c r="MQ234" s="47"/>
      <c r="MR234" s="48"/>
      <c r="MS234" s="49"/>
      <c r="MT234" s="28"/>
      <c r="MU234" s="196"/>
      <c r="MV234" s="119"/>
      <c r="MW234" s="47"/>
      <c r="MX234" s="47"/>
      <c r="MY234" s="48"/>
      <c r="MZ234" s="49"/>
      <c r="NA234" s="28"/>
      <c r="NB234" s="196"/>
      <c r="NC234" s="119"/>
      <c r="ND234" s="47"/>
      <c r="NE234" s="47"/>
      <c r="NF234" s="48"/>
      <c r="NG234" s="49"/>
      <c r="NH234" s="28"/>
      <c r="NI234" s="196"/>
      <c r="NJ234" s="119"/>
      <c r="NK234" s="47"/>
      <c r="NL234" s="47"/>
      <c r="NM234" s="48"/>
      <c r="NN234" s="49"/>
      <c r="NO234" s="28"/>
      <c r="NP234" s="196"/>
      <c r="NQ234" s="119"/>
      <c r="NR234" s="47"/>
      <c r="NS234" s="47"/>
      <c r="NT234" s="48"/>
      <c r="NU234" s="49"/>
      <c r="NV234" s="28"/>
      <c r="NW234" s="196"/>
      <c r="NX234" s="119"/>
      <c r="NY234" s="47"/>
      <c r="NZ234" s="47"/>
      <c r="OA234" s="48"/>
      <c r="OB234" s="49"/>
      <c r="OC234" s="28"/>
      <c r="OD234" s="196"/>
      <c r="OE234" s="119"/>
      <c r="OF234" s="47"/>
      <c r="OG234" s="47"/>
      <c r="OH234" s="48"/>
      <c r="OI234" s="49"/>
      <c r="OJ234" s="28"/>
      <c r="OK234" s="196"/>
      <c r="OL234" s="119"/>
      <c r="OM234" s="47"/>
      <c r="ON234" s="47"/>
      <c r="OO234" s="48"/>
      <c r="OP234" s="49"/>
      <c r="OQ234" s="28"/>
      <c r="OR234" s="196"/>
      <c r="OS234" s="119"/>
      <c r="OT234" s="47"/>
      <c r="OU234" s="47"/>
      <c r="OV234" s="48"/>
      <c r="OW234" s="49"/>
      <c r="OX234" s="28"/>
      <c r="OY234" s="196"/>
      <c r="OZ234" s="119"/>
      <c r="PA234" s="47"/>
      <c r="PB234" s="47"/>
      <c r="PC234" s="48"/>
      <c r="PD234" s="49"/>
      <c r="PE234" s="28"/>
      <c r="PF234" s="196"/>
      <c r="PG234" s="119"/>
      <c r="PH234" s="47"/>
      <c r="PI234" s="47"/>
      <c r="PJ234" s="48"/>
      <c r="PK234" s="49"/>
      <c r="PL234" s="28"/>
      <c r="PM234" s="196"/>
      <c r="PN234" s="119"/>
      <c r="PO234" s="47"/>
      <c r="PP234" s="47"/>
      <c r="PQ234" s="48"/>
      <c r="PR234" s="49"/>
      <c r="PS234" s="28"/>
      <c r="PT234" s="196"/>
      <c r="PU234" s="119"/>
      <c r="PV234" s="47"/>
      <c r="PW234" s="47"/>
      <c r="PX234" s="48"/>
      <c r="PY234" s="49"/>
      <c r="PZ234" s="28"/>
      <c r="QA234" s="196"/>
      <c r="QB234" s="119"/>
      <c r="QC234" s="47"/>
      <c r="QD234" s="47"/>
      <c r="QE234" s="48"/>
      <c r="QF234" s="49"/>
      <c r="QG234" s="28"/>
      <c r="QH234" s="196"/>
      <c r="QI234" s="119"/>
      <c r="QJ234" s="47"/>
      <c r="QK234" s="47"/>
      <c r="QL234" s="48"/>
      <c r="QM234" s="49"/>
      <c r="QN234" s="28"/>
      <c r="QO234" s="196"/>
      <c r="QP234" s="119"/>
      <c r="QQ234" s="47"/>
      <c r="QR234" s="47"/>
      <c r="QS234" s="48"/>
      <c r="QT234" s="49"/>
      <c r="QU234" s="28"/>
      <c r="QV234" s="196"/>
      <c r="QW234" s="119"/>
      <c r="QX234" s="47"/>
      <c r="QY234" s="47"/>
      <c r="QZ234" s="48"/>
      <c r="RA234" s="49"/>
      <c r="RB234" s="28"/>
      <c r="RC234" s="196"/>
      <c r="RD234" s="119"/>
      <c r="RE234" s="47"/>
      <c r="RF234" s="47"/>
      <c r="RG234" s="48"/>
      <c r="RH234" s="49"/>
      <c r="RI234" s="28"/>
      <c r="RJ234" s="196"/>
      <c r="RK234" s="119"/>
      <c r="RL234" s="47"/>
      <c r="RM234" s="47"/>
      <c r="RN234" s="48"/>
      <c r="RO234" s="49"/>
      <c r="RP234" s="28"/>
      <c r="RQ234" s="196"/>
      <c r="RR234" s="119"/>
      <c r="RS234" s="47"/>
      <c r="RT234" s="47"/>
      <c r="RU234" s="48"/>
      <c r="RV234" s="49"/>
      <c r="RW234" s="28"/>
      <c r="RX234" s="196"/>
      <c r="RY234" s="119"/>
      <c r="RZ234" s="47"/>
      <c r="SA234" s="47"/>
      <c r="SB234" s="48"/>
      <c r="SC234" s="49"/>
      <c r="SD234" s="28"/>
      <c r="SE234" s="196"/>
      <c r="SF234" s="119"/>
      <c r="SG234" s="47"/>
      <c r="SH234" s="47"/>
      <c r="SI234" s="48"/>
      <c r="SJ234" s="49"/>
      <c r="SK234" s="28"/>
      <c r="SL234" s="196"/>
      <c r="SM234" s="119"/>
      <c r="SN234" s="47"/>
      <c r="SO234" s="47"/>
      <c r="SP234" s="48"/>
      <c r="SQ234" s="49"/>
      <c r="SR234" s="28"/>
      <c r="SS234" s="196"/>
      <c r="ST234" s="119"/>
      <c r="SU234" s="47"/>
      <c r="SV234" s="47"/>
      <c r="SW234" s="48"/>
      <c r="SX234" s="49"/>
      <c r="SY234" s="28"/>
      <c r="SZ234" s="196"/>
      <c r="TA234" s="119"/>
      <c r="TB234" s="47"/>
      <c r="TC234" s="47"/>
      <c r="TD234" s="48"/>
      <c r="TE234" s="49"/>
      <c r="TF234" s="28"/>
      <c r="TG234" s="196"/>
      <c r="TH234" s="119"/>
      <c r="TI234" s="47"/>
      <c r="TJ234" s="47"/>
      <c r="TK234" s="48"/>
      <c r="TL234" s="49"/>
      <c r="TM234" s="28"/>
      <c r="TN234" s="196"/>
      <c r="TO234" s="119"/>
      <c r="TP234" s="47"/>
      <c r="TQ234" s="47"/>
      <c r="TR234" s="48"/>
      <c r="TS234" s="49"/>
      <c r="TT234" s="28"/>
      <c r="TU234" s="196"/>
      <c r="TV234" s="119"/>
      <c r="TW234" s="47"/>
      <c r="TX234" s="47"/>
      <c r="TY234" s="48"/>
      <c r="TZ234" s="49"/>
      <c r="UA234" s="28"/>
      <c r="UB234" s="196"/>
      <c r="UC234" s="119"/>
      <c r="UD234" s="47"/>
      <c r="UE234" s="47"/>
      <c r="UF234" s="48"/>
      <c r="UG234" s="49"/>
      <c r="UH234" s="28"/>
      <c r="UI234" s="196"/>
      <c r="UJ234" s="119"/>
      <c r="UK234" s="47"/>
      <c r="UL234" s="47"/>
      <c r="UM234" s="48"/>
      <c r="UN234" s="49"/>
      <c r="UO234" s="28"/>
      <c r="UP234" s="196"/>
      <c r="UQ234" s="119"/>
      <c r="UR234" s="47"/>
      <c r="US234" s="47"/>
      <c r="UT234" s="48"/>
      <c r="UU234" s="49"/>
      <c r="UV234" s="28"/>
      <c r="UW234" s="196"/>
      <c r="UX234" s="119"/>
      <c r="UY234" s="47"/>
      <c r="UZ234" s="47"/>
      <c r="VA234" s="48"/>
      <c r="VB234" s="49"/>
      <c r="VC234" s="28"/>
      <c r="VD234" s="196"/>
      <c r="VE234" s="119"/>
      <c r="VF234" s="47"/>
      <c r="VG234" s="47"/>
      <c r="VH234" s="48"/>
      <c r="VI234" s="49"/>
      <c r="VJ234" s="28"/>
      <c r="VK234" s="196"/>
      <c r="VL234" s="119"/>
      <c r="VM234" s="47"/>
      <c r="VN234" s="47"/>
      <c r="VO234" s="48"/>
      <c r="VP234" s="49"/>
      <c r="VQ234" s="28"/>
      <c r="VR234" s="196"/>
      <c r="VS234" s="119"/>
      <c r="VT234" s="47"/>
      <c r="VU234" s="47"/>
      <c r="VV234" s="48"/>
      <c r="VW234" s="49"/>
      <c r="VX234" s="28"/>
      <c r="VY234" s="196"/>
      <c r="VZ234" s="119"/>
      <c r="WA234" s="47"/>
      <c r="WB234" s="47"/>
      <c r="WC234" s="48"/>
      <c r="WD234" s="49"/>
      <c r="WE234" s="28"/>
      <c r="WF234" s="196"/>
      <c r="WG234" s="119"/>
      <c r="WH234" s="47"/>
      <c r="WI234" s="47"/>
      <c r="WJ234" s="48"/>
      <c r="WK234" s="49"/>
      <c r="WL234" s="28"/>
      <c r="WM234" s="196"/>
      <c r="WN234" s="119"/>
      <c r="WO234" s="47"/>
      <c r="WP234" s="47"/>
      <c r="WQ234" s="48"/>
      <c r="WR234" s="49"/>
      <c r="WS234" s="28"/>
      <c r="WT234" s="196"/>
      <c r="WU234" s="119"/>
      <c r="WV234" s="47"/>
      <c r="WW234" s="47"/>
      <c r="WX234" s="48"/>
      <c r="WY234" s="49"/>
      <c r="WZ234" s="28"/>
      <c r="XA234" s="196"/>
      <c r="XB234" s="119"/>
      <c r="XC234" s="47"/>
      <c r="XD234" s="47"/>
      <c r="XE234" s="48"/>
      <c r="XF234" s="49"/>
      <c r="XG234" s="28"/>
      <c r="XH234" s="196"/>
      <c r="XI234" s="119"/>
      <c r="XJ234" s="47"/>
      <c r="XK234" s="47"/>
      <c r="XL234" s="48"/>
      <c r="XM234" s="49"/>
      <c r="XN234" s="28"/>
      <c r="XO234" s="196"/>
      <c r="XP234" s="119"/>
      <c r="XQ234" s="47"/>
      <c r="XR234" s="47"/>
      <c r="XS234" s="48"/>
      <c r="XT234" s="49"/>
      <c r="XU234" s="28"/>
      <c r="XV234" s="196"/>
      <c r="XW234" s="119"/>
      <c r="XX234" s="47"/>
      <c r="XY234" s="47"/>
      <c r="XZ234" s="48"/>
      <c r="YA234" s="49"/>
      <c r="YB234" s="28"/>
      <c r="YC234" s="196"/>
      <c r="YD234" s="119"/>
      <c r="YE234" s="47"/>
      <c r="YF234" s="47"/>
      <c r="YG234" s="48"/>
      <c r="YH234" s="49"/>
      <c r="YI234" s="28"/>
      <c r="YJ234" s="196"/>
      <c r="YK234" s="119"/>
      <c r="YL234" s="47"/>
      <c r="YM234" s="47"/>
      <c r="YN234" s="48"/>
      <c r="YO234" s="49"/>
      <c r="YP234" s="28"/>
      <c r="YQ234" s="196"/>
      <c r="YR234" s="119"/>
      <c r="YS234" s="47"/>
      <c r="YT234" s="47"/>
      <c r="YU234" s="48"/>
      <c r="YV234" s="49"/>
      <c r="YW234" s="28"/>
      <c r="YX234" s="196"/>
      <c r="YY234" s="119"/>
      <c r="YZ234" s="47"/>
      <c r="ZA234" s="47"/>
      <c r="ZB234" s="48"/>
      <c r="ZC234" s="49"/>
      <c r="ZD234" s="28"/>
      <c r="ZE234" s="196"/>
      <c r="ZF234" s="119"/>
      <c r="ZG234" s="47"/>
      <c r="ZH234" s="47"/>
      <c r="ZI234" s="48"/>
      <c r="ZJ234" s="49"/>
      <c r="ZK234" s="28"/>
      <c r="ZL234" s="196"/>
      <c r="ZM234" s="119"/>
      <c r="ZN234" s="47"/>
      <c r="ZO234" s="47"/>
      <c r="ZP234" s="48"/>
      <c r="ZQ234" s="49"/>
      <c r="ZR234" s="28"/>
      <c r="ZS234" s="196"/>
      <c r="ZT234" s="119"/>
      <c r="ZU234" s="47"/>
      <c r="ZV234" s="47"/>
      <c r="ZW234" s="48"/>
      <c r="ZX234" s="49"/>
      <c r="ZY234" s="28"/>
      <c r="ZZ234" s="196"/>
      <c r="AAA234" s="119"/>
      <c r="AAB234" s="47"/>
      <c r="AAC234" s="47"/>
      <c r="AAD234" s="48"/>
      <c r="AAE234" s="49"/>
      <c r="AAF234" s="28"/>
      <c r="AAG234" s="196"/>
      <c r="AAH234" s="119"/>
      <c r="AAI234" s="47"/>
      <c r="AAJ234" s="47"/>
      <c r="AAK234" s="48"/>
      <c r="AAL234" s="49"/>
      <c r="AAM234" s="28"/>
      <c r="AAN234" s="196"/>
      <c r="AAO234" s="119"/>
      <c r="AAP234" s="47"/>
      <c r="AAQ234" s="47"/>
      <c r="AAR234" s="48"/>
      <c r="AAS234" s="49"/>
      <c r="AAT234" s="28"/>
      <c r="AAU234" s="196"/>
      <c r="AAV234" s="119"/>
      <c r="AAW234" s="47"/>
      <c r="AAX234" s="47"/>
      <c r="AAY234" s="48"/>
      <c r="AAZ234" s="49"/>
      <c r="ABA234" s="28"/>
      <c r="ABB234" s="196"/>
      <c r="ABC234" s="119"/>
      <c r="ABD234" s="47"/>
      <c r="ABE234" s="47"/>
      <c r="ABF234" s="48"/>
      <c r="ABG234" s="49"/>
      <c r="ABH234" s="28"/>
      <c r="ABI234" s="196"/>
      <c r="ABJ234" s="119"/>
      <c r="ABK234" s="47"/>
      <c r="ABL234" s="47"/>
      <c r="ABM234" s="48"/>
      <c r="ABN234" s="49"/>
      <c r="ABO234" s="28"/>
      <c r="ABP234" s="196"/>
      <c r="ABQ234" s="119"/>
      <c r="ABR234" s="47"/>
      <c r="ABS234" s="47"/>
      <c r="ABT234" s="48"/>
      <c r="ABU234" s="49"/>
      <c r="ABV234" s="28"/>
      <c r="ABW234" s="196"/>
      <c r="ABX234" s="119"/>
      <c r="ABY234" s="47"/>
      <c r="ABZ234" s="47"/>
      <c r="ACA234" s="48"/>
      <c r="ACB234" s="49"/>
      <c r="ACC234" s="28"/>
      <c r="ACD234" s="196"/>
      <c r="ACE234" s="119"/>
      <c r="ACF234" s="47"/>
      <c r="ACG234" s="47"/>
      <c r="ACH234" s="48"/>
      <c r="ACI234" s="49"/>
      <c r="ACJ234" s="28"/>
      <c r="ACK234" s="196"/>
      <c r="ACL234" s="119"/>
      <c r="ACM234" s="47"/>
      <c r="ACN234" s="47"/>
      <c r="ACO234" s="48"/>
      <c r="ACP234" s="49"/>
      <c r="ACQ234" s="28"/>
      <c r="ACR234" s="196"/>
      <c r="ACS234" s="119"/>
      <c r="ACT234" s="47"/>
      <c r="ACU234" s="47"/>
      <c r="ACV234" s="48"/>
      <c r="ACW234" s="49"/>
      <c r="ACX234" s="28"/>
      <c r="ACY234" s="196"/>
      <c r="ACZ234" s="119"/>
      <c r="ADA234" s="47"/>
      <c r="ADB234" s="47"/>
      <c r="ADC234" s="48"/>
      <c r="ADD234" s="49"/>
      <c r="ADE234" s="28"/>
      <c r="ADF234" s="196"/>
      <c r="ADG234" s="119"/>
      <c r="ADH234" s="47"/>
      <c r="ADI234" s="47"/>
      <c r="ADJ234" s="48"/>
      <c r="ADK234" s="49"/>
      <c r="ADL234" s="28"/>
      <c r="ADM234" s="196"/>
      <c r="ADN234" s="119"/>
      <c r="ADO234" s="47"/>
      <c r="ADP234" s="47"/>
      <c r="ADQ234" s="48"/>
      <c r="ADR234" s="49"/>
      <c r="ADS234" s="28"/>
      <c r="ADT234" s="196"/>
      <c r="ADU234" s="119"/>
      <c r="ADV234" s="47"/>
      <c r="ADW234" s="47"/>
      <c r="ADX234" s="48"/>
      <c r="ADY234" s="49"/>
      <c r="ADZ234" s="28"/>
      <c r="AEA234" s="196"/>
      <c r="AEB234" s="119"/>
      <c r="AEC234" s="47"/>
      <c r="AED234" s="47"/>
      <c r="AEE234" s="48"/>
      <c r="AEF234" s="49"/>
      <c r="AEG234" s="28"/>
      <c r="AEH234" s="196"/>
      <c r="AEI234" s="119"/>
      <c r="AEJ234" s="47"/>
      <c r="AEK234" s="47"/>
      <c r="AEL234" s="48"/>
      <c r="AEM234" s="49"/>
      <c r="AEN234" s="28"/>
      <c r="AEO234" s="196"/>
      <c r="AEP234" s="119"/>
      <c r="AEQ234" s="47"/>
      <c r="AER234" s="47"/>
      <c r="AES234" s="48"/>
      <c r="AET234" s="49"/>
      <c r="AEU234" s="28"/>
      <c r="AEV234" s="196"/>
      <c r="AEW234" s="119"/>
      <c r="AEX234" s="47"/>
      <c r="AEY234" s="47"/>
      <c r="AEZ234" s="48"/>
      <c r="AFA234" s="49"/>
      <c r="AFB234" s="28"/>
      <c r="AFC234" s="196"/>
      <c r="AFD234" s="119"/>
      <c r="AFE234" s="47"/>
      <c r="AFF234" s="47"/>
      <c r="AFG234" s="48"/>
      <c r="AFH234" s="49"/>
      <c r="AFI234" s="28"/>
      <c r="AFJ234" s="196"/>
      <c r="AFK234" s="119"/>
      <c r="AFL234" s="47"/>
      <c r="AFM234" s="47"/>
      <c r="AFN234" s="48"/>
      <c r="AFO234" s="49"/>
      <c r="AFP234" s="28"/>
      <c r="AFQ234" s="196"/>
      <c r="AFR234" s="119"/>
      <c r="AFS234" s="47"/>
      <c r="AFT234" s="47"/>
      <c r="AFU234" s="48"/>
      <c r="AFV234" s="49"/>
      <c r="AFW234" s="28"/>
      <c r="AFX234" s="196"/>
      <c r="AFY234" s="119"/>
      <c r="AFZ234" s="47"/>
      <c r="AGA234" s="47"/>
      <c r="AGB234" s="48"/>
      <c r="AGC234" s="49"/>
      <c r="AGD234" s="28"/>
      <c r="AGE234" s="196"/>
      <c r="AGF234" s="119"/>
      <c r="AGG234" s="47"/>
      <c r="AGH234" s="47"/>
      <c r="AGI234" s="48"/>
      <c r="AGJ234" s="49"/>
      <c r="AGK234" s="28"/>
      <c r="AGL234" s="196"/>
      <c r="AGM234" s="119"/>
      <c r="AGN234" s="47"/>
      <c r="AGO234" s="47"/>
      <c r="AGP234" s="48"/>
      <c r="AGQ234" s="49"/>
      <c r="AGR234" s="28"/>
      <c r="AGS234" s="196"/>
      <c r="AGT234" s="119"/>
      <c r="AGU234" s="47"/>
      <c r="AGV234" s="47"/>
      <c r="AGW234" s="48"/>
      <c r="AGX234" s="49"/>
      <c r="AGY234" s="28"/>
      <c r="AGZ234" s="196"/>
      <c r="AHA234" s="119"/>
      <c r="AHB234" s="47"/>
      <c r="AHC234" s="47"/>
      <c r="AHD234" s="48"/>
      <c r="AHE234" s="49"/>
      <c r="AHF234" s="28"/>
      <c r="AHG234" s="196"/>
      <c r="AHH234" s="119"/>
      <c r="AHI234" s="47"/>
      <c r="AHJ234" s="47"/>
      <c r="AHK234" s="48"/>
      <c r="AHL234" s="49"/>
      <c r="AHM234" s="28"/>
      <c r="AHN234" s="196"/>
      <c r="AHO234" s="119"/>
      <c r="AHP234" s="47"/>
      <c r="AHQ234" s="47"/>
      <c r="AHR234" s="48"/>
      <c r="AHS234" s="49"/>
      <c r="AHT234" s="28"/>
      <c r="AHU234" s="196"/>
      <c r="AHV234" s="119"/>
      <c r="AHW234" s="47"/>
      <c r="AHX234" s="47"/>
      <c r="AHY234" s="48"/>
      <c r="AHZ234" s="49"/>
      <c r="AIA234" s="28"/>
      <c r="AIB234" s="196"/>
      <c r="AIC234" s="119"/>
      <c r="AID234" s="47"/>
      <c r="AIE234" s="47"/>
      <c r="AIF234" s="48"/>
      <c r="AIG234" s="49"/>
      <c r="AIH234" s="28"/>
      <c r="AII234" s="196"/>
      <c r="AIJ234" s="119"/>
      <c r="AIK234" s="47"/>
      <c r="AIL234" s="47"/>
      <c r="AIM234" s="48"/>
      <c r="AIN234" s="49"/>
      <c r="AIO234" s="28"/>
      <c r="AIP234" s="196"/>
      <c r="AIQ234" s="119"/>
      <c r="AIR234" s="47"/>
      <c r="AIS234" s="47"/>
      <c r="AIT234" s="48"/>
      <c r="AIU234" s="49"/>
      <c r="AIV234" s="28"/>
      <c r="AIW234" s="196"/>
      <c r="AIX234" s="119"/>
      <c r="AIY234" s="47"/>
      <c r="AIZ234" s="47"/>
      <c r="AJA234" s="48"/>
      <c r="AJB234" s="49"/>
      <c r="AJC234" s="28"/>
      <c r="AJD234" s="196"/>
      <c r="AJE234" s="119"/>
      <c r="AJF234" s="47"/>
      <c r="AJG234" s="47"/>
      <c r="AJH234" s="48"/>
      <c r="AJI234" s="49"/>
      <c r="AJJ234" s="28"/>
      <c r="AJK234" s="196"/>
      <c r="AJL234" s="119"/>
      <c r="AJM234" s="47"/>
      <c r="AJN234" s="47"/>
      <c r="AJO234" s="48"/>
      <c r="AJP234" s="49"/>
      <c r="AJQ234" s="28"/>
      <c r="AJR234" s="196"/>
      <c r="AJS234" s="119"/>
      <c r="AJT234" s="47"/>
      <c r="AJU234" s="47"/>
      <c r="AJV234" s="48"/>
      <c r="AJW234" s="49"/>
      <c r="AJX234" s="28"/>
      <c r="AJY234" s="196"/>
      <c r="AJZ234" s="119"/>
      <c r="AKA234" s="47"/>
      <c r="AKB234" s="47"/>
      <c r="AKC234" s="48"/>
      <c r="AKD234" s="49"/>
      <c r="AKE234" s="28"/>
      <c r="AKF234" s="196"/>
      <c r="AKG234" s="119"/>
      <c r="AKH234" s="47"/>
      <c r="AKI234" s="47"/>
      <c r="AKJ234" s="48"/>
      <c r="AKK234" s="49"/>
      <c r="AKL234" s="28"/>
      <c r="AKM234" s="196"/>
      <c r="AKN234" s="119"/>
      <c r="AKO234" s="47"/>
      <c r="AKP234" s="47"/>
      <c r="AKQ234" s="48"/>
      <c r="AKR234" s="49"/>
      <c r="AKS234" s="28"/>
      <c r="AKT234" s="196"/>
      <c r="AKU234" s="119"/>
      <c r="AKV234" s="47"/>
      <c r="AKW234" s="47"/>
      <c r="AKX234" s="48"/>
      <c r="AKY234" s="49"/>
      <c r="AKZ234" s="28"/>
      <c r="ALA234" s="196"/>
      <c r="ALB234" s="119"/>
      <c r="ALC234" s="47"/>
      <c r="ALD234" s="47"/>
      <c r="ALE234" s="48"/>
      <c r="ALF234" s="49"/>
      <c r="ALG234" s="28"/>
      <c r="ALH234" s="196"/>
      <c r="ALI234" s="119"/>
      <c r="ALJ234" s="47"/>
      <c r="ALK234" s="47"/>
      <c r="ALL234" s="48"/>
      <c r="ALM234" s="49"/>
      <c r="ALN234" s="28"/>
      <c r="ALO234" s="196"/>
      <c r="ALP234" s="119"/>
      <c r="ALQ234" s="47"/>
      <c r="ALR234" s="47"/>
      <c r="ALS234" s="48"/>
      <c r="ALT234" s="49"/>
      <c r="ALU234" s="28"/>
      <c r="ALV234" s="196"/>
      <c r="ALW234" s="119"/>
      <c r="ALX234" s="47"/>
      <c r="ALY234" s="47"/>
      <c r="ALZ234" s="48"/>
      <c r="AMA234" s="49"/>
      <c r="AMB234" s="28"/>
      <c r="AMC234" s="196"/>
      <c r="AMD234" s="119"/>
      <c r="AME234" s="47"/>
      <c r="AMF234" s="47"/>
      <c r="AMG234" s="48"/>
      <c r="AMH234" s="49"/>
      <c r="AMI234" s="28"/>
      <c r="AMJ234" s="196"/>
      <c r="AMK234" s="119"/>
      <c r="AML234" s="47"/>
      <c r="AMM234" s="47"/>
      <c r="AMN234" s="48"/>
      <c r="AMO234" s="49"/>
      <c r="AMP234" s="28"/>
      <c r="AMQ234" s="196"/>
      <c r="AMR234" s="119"/>
      <c r="AMS234" s="47"/>
      <c r="AMT234" s="47"/>
      <c r="AMU234" s="48"/>
      <c r="AMV234" s="49"/>
      <c r="AMW234" s="28"/>
      <c r="AMX234" s="196"/>
      <c r="AMY234" s="119"/>
      <c r="AMZ234" s="47"/>
      <c r="ANA234" s="47"/>
      <c r="ANB234" s="48"/>
      <c r="ANC234" s="49"/>
      <c r="AND234" s="28"/>
      <c r="ANE234" s="196"/>
      <c r="ANF234" s="119"/>
      <c r="ANG234" s="47"/>
      <c r="ANH234" s="47"/>
      <c r="ANI234" s="48"/>
      <c r="ANJ234" s="49"/>
      <c r="ANK234" s="28"/>
      <c r="ANL234" s="196"/>
      <c r="ANM234" s="119"/>
      <c r="ANN234" s="47"/>
      <c r="ANO234" s="47"/>
      <c r="ANP234" s="48"/>
      <c r="ANQ234" s="49"/>
      <c r="ANR234" s="28"/>
      <c r="ANS234" s="196"/>
      <c r="ANT234" s="119"/>
      <c r="ANU234" s="47"/>
      <c r="ANV234" s="47"/>
      <c r="ANW234" s="48"/>
      <c r="ANX234" s="49"/>
      <c r="ANY234" s="28"/>
      <c r="ANZ234" s="196"/>
      <c r="AOA234" s="119"/>
      <c r="AOB234" s="47"/>
      <c r="AOC234" s="47"/>
      <c r="AOD234" s="48"/>
      <c r="AOE234" s="49"/>
      <c r="AOF234" s="28"/>
      <c r="AOG234" s="196"/>
      <c r="AOH234" s="119"/>
      <c r="AOI234" s="47"/>
      <c r="AOJ234" s="47"/>
      <c r="AOK234" s="48"/>
      <c r="AOL234" s="49"/>
      <c r="AOM234" s="28"/>
      <c r="AON234" s="196"/>
      <c r="AOO234" s="119"/>
      <c r="AOP234" s="47"/>
      <c r="AOQ234" s="47"/>
      <c r="AOR234" s="48"/>
      <c r="AOS234" s="49"/>
      <c r="AOT234" s="28"/>
      <c r="AOU234" s="196"/>
      <c r="AOV234" s="119"/>
      <c r="AOW234" s="47"/>
      <c r="AOX234" s="47"/>
      <c r="AOY234" s="48"/>
      <c r="AOZ234" s="49"/>
      <c r="APA234" s="28"/>
      <c r="APB234" s="196"/>
      <c r="APC234" s="119"/>
      <c r="APD234" s="47"/>
      <c r="APE234" s="47"/>
      <c r="APF234" s="48"/>
      <c r="APG234" s="49"/>
      <c r="APH234" s="28"/>
      <c r="API234" s="196"/>
      <c r="APJ234" s="119"/>
      <c r="APK234" s="47"/>
      <c r="APL234" s="47"/>
      <c r="APM234" s="48"/>
      <c r="APN234" s="49"/>
      <c r="APO234" s="28"/>
      <c r="APP234" s="196"/>
      <c r="APQ234" s="119"/>
      <c r="APR234" s="47"/>
      <c r="APS234" s="47"/>
      <c r="APT234" s="48"/>
      <c r="APU234" s="49"/>
      <c r="APV234" s="28"/>
      <c r="APW234" s="196"/>
      <c r="APX234" s="119"/>
      <c r="APY234" s="47"/>
      <c r="APZ234" s="47"/>
      <c r="AQA234" s="48"/>
      <c r="AQB234" s="49"/>
      <c r="AQC234" s="28"/>
      <c r="AQD234" s="196"/>
      <c r="AQE234" s="119"/>
      <c r="AQF234" s="47"/>
      <c r="AQG234" s="47"/>
      <c r="AQH234" s="48"/>
      <c r="AQI234" s="49"/>
      <c r="AQJ234" s="28"/>
      <c r="AQK234" s="196"/>
      <c r="AQL234" s="119"/>
      <c r="AQM234" s="47"/>
      <c r="AQN234" s="47"/>
      <c r="AQO234" s="48"/>
      <c r="AQP234" s="49"/>
      <c r="AQQ234" s="28"/>
      <c r="AQR234" s="196"/>
      <c r="AQS234" s="119"/>
      <c r="AQT234" s="47"/>
      <c r="AQU234" s="47"/>
      <c r="AQV234" s="48"/>
      <c r="AQW234" s="49"/>
      <c r="AQX234" s="28"/>
      <c r="AQY234" s="196"/>
      <c r="AQZ234" s="119"/>
      <c r="ARA234" s="47"/>
      <c r="ARB234" s="47"/>
      <c r="ARC234" s="48"/>
      <c r="ARD234" s="49"/>
      <c r="ARE234" s="28"/>
      <c r="ARF234" s="196"/>
      <c r="ARG234" s="119"/>
      <c r="ARH234" s="47"/>
      <c r="ARI234" s="47"/>
      <c r="ARJ234" s="48"/>
      <c r="ARK234" s="49"/>
      <c r="ARL234" s="28"/>
      <c r="ARM234" s="196"/>
      <c r="ARN234" s="119"/>
      <c r="ARO234" s="47"/>
      <c r="ARP234" s="47"/>
      <c r="ARQ234" s="48"/>
      <c r="ARR234" s="49"/>
      <c r="ARS234" s="28"/>
      <c r="ART234" s="196"/>
      <c r="ARU234" s="119"/>
      <c r="ARV234" s="47"/>
      <c r="ARW234" s="47"/>
      <c r="ARX234" s="48"/>
      <c r="ARY234" s="49"/>
      <c r="ARZ234" s="28"/>
      <c r="ASA234" s="196"/>
      <c r="ASB234" s="119"/>
      <c r="ASC234" s="47"/>
      <c r="ASD234" s="47"/>
      <c r="ASE234" s="48"/>
      <c r="ASF234" s="49"/>
      <c r="ASG234" s="28"/>
      <c r="ASH234" s="196"/>
      <c r="ASI234" s="119"/>
      <c r="ASJ234" s="47"/>
      <c r="ASK234" s="47"/>
      <c r="ASL234" s="48"/>
      <c r="ASM234" s="49"/>
      <c r="ASN234" s="28"/>
      <c r="ASO234" s="196"/>
      <c r="ASP234" s="119"/>
      <c r="ASQ234" s="47"/>
      <c r="ASR234" s="47"/>
      <c r="ASS234" s="48"/>
      <c r="AST234" s="49"/>
      <c r="ASU234" s="28"/>
      <c r="ASV234" s="196"/>
      <c r="ASW234" s="119"/>
      <c r="ASX234" s="47"/>
      <c r="ASY234" s="47"/>
      <c r="ASZ234" s="48"/>
      <c r="ATA234" s="49"/>
      <c r="ATB234" s="28"/>
      <c r="ATC234" s="196"/>
      <c r="ATD234" s="119"/>
      <c r="ATE234" s="47"/>
      <c r="ATF234" s="47"/>
      <c r="ATG234" s="48"/>
      <c r="ATH234" s="49"/>
      <c r="ATI234" s="28"/>
      <c r="ATJ234" s="196"/>
      <c r="ATK234" s="119"/>
      <c r="ATL234" s="47"/>
      <c r="ATM234" s="47"/>
      <c r="ATN234" s="48"/>
      <c r="ATO234" s="49"/>
      <c r="ATP234" s="28"/>
      <c r="ATQ234" s="196"/>
      <c r="ATR234" s="119"/>
      <c r="ATS234" s="47"/>
      <c r="ATT234" s="47"/>
      <c r="ATU234" s="48"/>
      <c r="ATV234" s="49"/>
      <c r="ATW234" s="28"/>
      <c r="ATX234" s="196"/>
      <c r="ATY234" s="119"/>
      <c r="ATZ234" s="47"/>
      <c r="AUA234" s="47"/>
      <c r="AUB234" s="48"/>
      <c r="AUC234" s="49"/>
      <c r="AUD234" s="28"/>
      <c r="AUE234" s="196"/>
      <c r="AUF234" s="119"/>
      <c r="AUG234" s="47"/>
      <c r="AUH234" s="47"/>
      <c r="AUI234" s="48"/>
      <c r="AUJ234" s="49"/>
      <c r="AUK234" s="28"/>
      <c r="AUL234" s="196"/>
      <c r="AUM234" s="119"/>
      <c r="AUN234" s="47"/>
      <c r="AUO234" s="47"/>
      <c r="AUP234" s="48"/>
      <c r="AUQ234" s="49"/>
      <c r="AUR234" s="28"/>
      <c r="AUS234" s="196"/>
      <c r="AUT234" s="119"/>
      <c r="AUU234" s="47"/>
      <c r="AUV234" s="47"/>
      <c r="AUW234" s="48"/>
      <c r="AUX234" s="49"/>
      <c r="AUY234" s="28"/>
      <c r="AUZ234" s="196"/>
      <c r="AVA234" s="119"/>
      <c r="AVB234" s="47"/>
      <c r="AVC234" s="47"/>
      <c r="AVD234" s="48"/>
      <c r="AVE234" s="49"/>
      <c r="AVF234" s="28"/>
      <c r="AVG234" s="196"/>
      <c r="AVH234" s="119"/>
      <c r="AVI234" s="47"/>
      <c r="AVJ234" s="47"/>
      <c r="AVK234" s="48"/>
      <c r="AVL234" s="49"/>
      <c r="AVM234" s="28"/>
      <c r="AVN234" s="196"/>
      <c r="AVO234" s="119"/>
      <c r="AVP234" s="47"/>
      <c r="AVQ234" s="47"/>
      <c r="AVR234" s="48"/>
      <c r="AVS234" s="49"/>
      <c r="AVT234" s="28"/>
      <c r="AVU234" s="196"/>
      <c r="AVV234" s="119"/>
      <c r="AVW234" s="47"/>
      <c r="AVX234" s="47"/>
      <c r="AVY234" s="48"/>
      <c r="AVZ234" s="49"/>
      <c r="AWA234" s="28"/>
      <c r="AWB234" s="196"/>
      <c r="AWC234" s="119"/>
      <c r="AWD234" s="47"/>
      <c r="AWE234" s="47"/>
      <c r="AWF234" s="48"/>
      <c r="AWG234" s="49"/>
      <c r="AWH234" s="28"/>
      <c r="AWI234" s="196"/>
      <c r="AWJ234" s="119"/>
      <c r="AWK234" s="47"/>
      <c r="AWL234" s="47"/>
      <c r="AWM234" s="48"/>
      <c r="AWN234" s="49"/>
      <c r="AWO234" s="28"/>
      <c r="AWP234" s="196"/>
      <c r="AWQ234" s="119"/>
      <c r="AWR234" s="47"/>
      <c r="AWS234" s="47"/>
      <c r="AWT234" s="48"/>
      <c r="AWU234" s="49"/>
      <c r="AWV234" s="28"/>
      <c r="AWW234" s="196"/>
      <c r="AWX234" s="119"/>
      <c r="AWY234" s="47"/>
      <c r="AWZ234" s="47"/>
      <c r="AXA234" s="48"/>
      <c r="AXB234" s="49"/>
      <c r="AXC234" s="28"/>
      <c r="AXD234" s="196"/>
      <c r="AXE234" s="119"/>
      <c r="AXF234" s="47"/>
      <c r="AXG234" s="47"/>
      <c r="AXH234" s="48"/>
      <c r="AXI234" s="49"/>
      <c r="AXJ234" s="28"/>
      <c r="AXK234" s="196"/>
      <c r="AXL234" s="119"/>
      <c r="AXM234" s="47"/>
      <c r="AXN234" s="47"/>
      <c r="AXO234" s="48"/>
      <c r="AXP234" s="49"/>
      <c r="AXQ234" s="28"/>
      <c r="AXR234" s="196"/>
      <c r="AXS234" s="119"/>
      <c r="AXT234" s="47"/>
      <c r="AXU234" s="47"/>
      <c r="AXV234" s="48"/>
      <c r="AXW234" s="49"/>
      <c r="AXX234" s="28"/>
      <c r="AXY234" s="196"/>
      <c r="AXZ234" s="119"/>
      <c r="AYA234" s="47"/>
      <c r="AYB234" s="47"/>
      <c r="AYC234" s="48"/>
      <c r="AYD234" s="49"/>
      <c r="AYE234" s="28"/>
      <c r="AYF234" s="196"/>
      <c r="AYG234" s="119"/>
      <c r="AYH234" s="47"/>
      <c r="AYI234" s="47"/>
      <c r="AYJ234" s="48"/>
      <c r="AYK234" s="49"/>
      <c r="AYL234" s="28"/>
      <c r="AYM234" s="196"/>
      <c r="AYN234" s="119"/>
      <c r="AYO234" s="47"/>
      <c r="AYP234" s="47"/>
      <c r="AYQ234" s="48"/>
      <c r="AYR234" s="49"/>
      <c r="AYS234" s="28"/>
      <c r="AYT234" s="196"/>
      <c r="AYU234" s="119"/>
      <c r="AYV234" s="47"/>
      <c r="AYW234" s="47"/>
      <c r="AYX234" s="48"/>
      <c r="AYY234" s="49"/>
      <c r="AYZ234" s="28"/>
      <c r="AZA234" s="196"/>
      <c r="AZB234" s="119"/>
      <c r="AZC234" s="47"/>
      <c r="AZD234" s="47"/>
      <c r="AZE234" s="48"/>
      <c r="AZF234" s="49"/>
      <c r="AZG234" s="28"/>
      <c r="AZH234" s="196"/>
      <c r="AZI234" s="119"/>
      <c r="AZJ234" s="47"/>
      <c r="AZK234" s="47"/>
      <c r="AZL234" s="48"/>
      <c r="AZM234" s="49"/>
      <c r="AZN234" s="28"/>
      <c r="AZO234" s="196"/>
      <c r="AZP234" s="119"/>
      <c r="AZQ234" s="47"/>
      <c r="AZR234" s="47"/>
      <c r="AZS234" s="48"/>
      <c r="AZT234" s="49"/>
      <c r="AZU234" s="28"/>
      <c r="AZV234" s="196"/>
      <c r="AZW234" s="119"/>
      <c r="AZX234" s="47"/>
      <c r="AZY234" s="47"/>
      <c r="AZZ234" s="48"/>
      <c r="BAA234" s="49"/>
      <c r="BAB234" s="28"/>
      <c r="BAC234" s="196"/>
      <c r="BAD234" s="119"/>
      <c r="BAE234" s="47"/>
      <c r="BAF234" s="47"/>
      <c r="BAG234" s="48"/>
      <c r="BAH234" s="49"/>
      <c r="BAI234" s="28"/>
      <c r="BAJ234" s="196"/>
      <c r="BAK234" s="119"/>
      <c r="BAL234" s="47"/>
      <c r="BAM234" s="47"/>
      <c r="BAN234" s="48"/>
      <c r="BAO234" s="49"/>
      <c r="BAP234" s="28"/>
      <c r="BAQ234" s="196"/>
      <c r="BAR234" s="119"/>
      <c r="BAS234" s="47"/>
      <c r="BAT234" s="47"/>
      <c r="BAU234" s="48"/>
      <c r="BAV234" s="49"/>
      <c r="BAW234" s="28"/>
      <c r="BAX234" s="196"/>
      <c r="BAY234" s="119"/>
      <c r="BAZ234" s="47"/>
      <c r="BBA234" s="47"/>
      <c r="BBB234" s="48"/>
      <c r="BBC234" s="49"/>
      <c r="BBD234" s="28"/>
      <c r="BBE234" s="196"/>
      <c r="BBF234" s="119"/>
      <c r="BBG234" s="47"/>
      <c r="BBH234" s="47"/>
      <c r="BBI234" s="48"/>
      <c r="BBJ234" s="49"/>
      <c r="BBK234" s="28"/>
      <c r="BBL234" s="196"/>
      <c r="BBM234" s="119"/>
      <c r="BBN234" s="47"/>
      <c r="BBO234" s="47"/>
      <c r="BBP234" s="48"/>
      <c r="BBQ234" s="49"/>
      <c r="BBR234" s="28"/>
      <c r="BBS234" s="196"/>
      <c r="BBT234" s="119"/>
      <c r="BBU234" s="47"/>
      <c r="BBV234" s="47"/>
      <c r="BBW234" s="48"/>
      <c r="BBX234" s="49"/>
      <c r="BBY234" s="28"/>
      <c r="BBZ234" s="196"/>
      <c r="BCA234" s="119"/>
      <c r="BCB234" s="47"/>
      <c r="BCC234" s="47"/>
      <c r="BCD234" s="48"/>
      <c r="BCE234" s="49"/>
      <c r="BCF234" s="28"/>
      <c r="BCG234" s="196"/>
      <c r="BCH234" s="119"/>
      <c r="BCI234" s="47"/>
      <c r="BCJ234" s="47"/>
      <c r="BCK234" s="48"/>
      <c r="BCL234" s="49"/>
      <c r="BCM234" s="28"/>
      <c r="BCN234" s="196"/>
      <c r="BCO234" s="119"/>
      <c r="BCP234" s="47"/>
      <c r="BCQ234" s="47"/>
      <c r="BCR234" s="48"/>
      <c r="BCS234" s="49"/>
      <c r="BCT234" s="28"/>
      <c r="BCU234" s="196"/>
      <c r="BCV234" s="119"/>
      <c r="BCW234" s="47"/>
      <c r="BCX234" s="47"/>
      <c r="BCY234" s="48"/>
      <c r="BCZ234" s="49"/>
      <c r="BDA234" s="28"/>
      <c r="BDB234" s="196"/>
      <c r="BDC234" s="119"/>
      <c r="BDD234" s="47"/>
      <c r="BDE234" s="47"/>
      <c r="BDF234" s="48"/>
      <c r="BDG234" s="49"/>
      <c r="BDH234" s="28"/>
      <c r="BDI234" s="196"/>
      <c r="BDJ234" s="119"/>
      <c r="BDK234" s="47"/>
      <c r="BDL234" s="47"/>
      <c r="BDM234" s="48"/>
      <c r="BDN234" s="49"/>
      <c r="BDO234" s="28"/>
      <c r="BDP234" s="196"/>
      <c r="BDQ234" s="119"/>
      <c r="BDR234" s="47"/>
      <c r="BDS234" s="47"/>
      <c r="BDT234" s="48"/>
      <c r="BDU234" s="49"/>
      <c r="BDV234" s="28"/>
      <c r="BDW234" s="196"/>
      <c r="BDX234" s="119"/>
      <c r="BDY234" s="47"/>
      <c r="BDZ234" s="47"/>
      <c r="BEA234" s="48"/>
      <c r="BEB234" s="49"/>
      <c r="BEC234" s="28"/>
      <c r="BED234" s="196"/>
      <c r="BEE234" s="119"/>
      <c r="BEF234" s="47"/>
      <c r="BEG234" s="47"/>
      <c r="BEH234" s="48"/>
      <c r="BEI234" s="49"/>
      <c r="BEJ234" s="28"/>
      <c r="BEK234" s="196"/>
      <c r="BEL234" s="119"/>
      <c r="BEM234" s="47"/>
      <c r="BEN234" s="47"/>
      <c r="BEO234" s="48"/>
      <c r="BEP234" s="49"/>
      <c r="BEQ234" s="28"/>
      <c r="BER234" s="196"/>
      <c r="BES234" s="119"/>
      <c r="BET234" s="47"/>
      <c r="BEU234" s="47"/>
      <c r="BEV234" s="48"/>
      <c r="BEW234" s="49"/>
      <c r="BEX234" s="28"/>
      <c r="BEY234" s="196"/>
      <c r="BEZ234" s="119"/>
      <c r="BFA234" s="47"/>
      <c r="BFB234" s="47"/>
      <c r="BFC234" s="48"/>
      <c r="BFD234" s="49"/>
      <c r="BFE234" s="28"/>
      <c r="BFF234" s="196"/>
      <c r="BFG234" s="119"/>
      <c r="BFH234" s="47"/>
      <c r="BFI234" s="47"/>
      <c r="BFJ234" s="48"/>
      <c r="BFK234" s="49"/>
      <c r="BFL234" s="28"/>
      <c r="BFM234" s="196"/>
      <c r="BFN234" s="119"/>
      <c r="BFO234" s="47"/>
      <c r="BFP234" s="47"/>
      <c r="BFQ234" s="48"/>
      <c r="BFR234" s="49"/>
      <c r="BFS234" s="28"/>
      <c r="BFT234" s="196"/>
      <c r="BFU234" s="119"/>
      <c r="BFV234" s="47"/>
      <c r="BFW234" s="47"/>
      <c r="BFX234" s="48"/>
      <c r="BFY234" s="49"/>
      <c r="BFZ234" s="28"/>
      <c r="BGA234" s="196"/>
      <c r="BGB234" s="119"/>
      <c r="BGC234" s="47"/>
      <c r="BGD234" s="47"/>
      <c r="BGE234" s="48"/>
      <c r="BGF234" s="49"/>
      <c r="BGG234" s="28"/>
      <c r="BGH234" s="196"/>
      <c r="BGI234" s="119"/>
      <c r="BGJ234" s="47"/>
      <c r="BGK234" s="47"/>
      <c r="BGL234" s="48"/>
      <c r="BGM234" s="49"/>
      <c r="BGN234" s="28"/>
      <c r="BGO234" s="196"/>
      <c r="BGP234" s="119"/>
      <c r="BGQ234" s="47"/>
      <c r="BGR234" s="47"/>
      <c r="BGS234" s="48"/>
      <c r="BGT234" s="49"/>
      <c r="BGU234" s="28"/>
      <c r="BGV234" s="196"/>
      <c r="BGW234" s="119"/>
      <c r="BGX234" s="47"/>
      <c r="BGY234" s="47"/>
      <c r="BGZ234" s="48"/>
      <c r="BHA234" s="49"/>
      <c r="BHB234" s="28"/>
      <c r="BHC234" s="196"/>
      <c r="BHD234" s="119"/>
      <c r="BHE234" s="47"/>
      <c r="BHF234" s="47"/>
      <c r="BHG234" s="48"/>
      <c r="BHH234" s="49"/>
      <c r="BHI234" s="28"/>
      <c r="BHJ234" s="196"/>
      <c r="BHK234" s="119"/>
      <c r="BHL234" s="47"/>
      <c r="BHM234" s="47"/>
      <c r="BHN234" s="48"/>
      <c r="BHO234" s="49"/>
      <c r="BHP234" s="28"/>
      <c r="BHQ234" s="196"/>
      <c r="BHR234" s="119"/>
      <c r="BHS234" s="47"/>
      <c r="BHT234" s="47"/>
      <c r="BHU234" s="48"/>
      <c r="BHV234" s="49"/>
      <c r="BHW234" s="28"/>
      <c r="BHX234" s="196"/>
      <c r="BHY234" s="119"/>
      <c r="BHZ234" s="47"/>
      <c r="BIA234" s="47"/>
      <c r="BIB234" s="48"/>
      <c r="BIC234" s="49"/>
      <c r="BID234" s="28"/>
      <c r="BIE234" s="196"/>
      <c r="BIF234" s="119"/>
      <c r="BIG234" s="47"/>
      <c r="BIH234" s="47"/>
      <c r="BII234" s="48"/>
      <c r="BIJ234" s="49"/>
      <c r="BIK234" s="28"/>
      <c r="BIL234" s="196"/>
      <c r="BIM234" s="119"/>
      <c r="BIN234" s="47"/>
      <c r="BIO234" s="47"/>
      <c r="BIP234" s="48"/>
      <c r="BIQ234" s="49"/>
      <c r="BIR234" s="28"/>
      <c r="BIS234" s="196"/>
      <c r="BIT234" s="119"/>
      <c r="BIU234" s="47"/>
      <c r="BIV234" s="47"/>
      <c r="BIW234" s="48"/>
      <c r="BIX234" s="49"/>
      <c r="BIY234" s="28"/>
      <c r="BIZ234" s="196"/>
      <c r="BJA234" s="119"/>
      <c r="BJB234" s="47"/>
      <c r="BJC234" s="47"/>
      <c r="BJD234" s="48"/>
      <c r="BJE234" s="49"/>
      <c r="BJF234" s="28"/>
      <c r="BJG234" s="196"/>
      <c r="BJH234" s="119"/>
      <c r="BJI234" s="47"/>
      <c r="BJJ234" s="47"/>
      <c r="BJK234" s="48"/>
      <c r="BJL234" s="49"/>
      <c r="BJM234" s="28"/>
      <c r="BJN234" s="196"/>
      <c r="BJO234" s="119"/>
      <c r="BJP234" s="47"/>
      <c r="BJQ234" s="47"/>
      <c r="BJR234" s="48"/>
      <c r="BJS234" s="49"/>
      <c r="BJT234" s="28"/>
      <c r="BJU234" s="196"/>
      <c r="BJV234" s="119"/>
      <c r="BJW234" s="47"/>
      <c r="BJX234" s="47"/>
      <c r="BJY234" s="48"/>
      <c r="BJZ234" s="49"/>
      <c r="BKA234" s="28"/>
      <c r="BKB234" s="196"/>
      <c r="BKC234" s="119"/>
      <c r="BKD234" s="47"/>
      <c r="BKE234" s="47"/>
      <c r="BKF234" s="48"/>
      <c r="BKG234" s="49"/>
      <c r="BKH234" s="28"/>
      <c r="BKI234" s="196"/>
      <c r="BKJ234" s="119"/>
      <c r="BKK234" s="47"/>
      <c r="BKL234" s="47"/>
      <c r="BKM234" s="48"/>
      <c r="BKN234" s="49"/>
      <c r="BKO234" s="28"/>
      <c r="BKP234" s="196"/>
      <c r="BKQ234" s="119"/>
      <c r="BKR234" s="47"/>
      <c r="BKS234" s="47"/>
      <c r="BKT234" s="48"/>
      <c r="BKU234" s="49"/>
      <c r="BKV234" s="28"/>
      <c r="BKW234" s="196"/>
      <c r="BKX234" s="119"/>
      <c r="BKY234" s="47"/>
      <c r="BKZ234" s="47"/>
      <c r="BLA234" s="48"/>
      <c r="BLB234" s="49"/>
      <c r="BLC234" s="28"/>
      <c r="BLD234" s="196"/>
      <c r="BLE234" s="119"/>
      <c r="BLF234" s="47"/>
      <c r="BLG234" s="47"/>
      <c r="BLH234" s="48"/>
      <c r="BLI234" s="49"/>
      <c r="BLJ234" s="28"/>
      <c r="BLK234" s="196"/>
      <c r="BLL234" s="119"/>
      <c r="BLM234" s="47"/>
      <c r="BLN234" s="47"/>
      <c r="BLO234" s="48"/>
      <c r="BLP234" s="49"/>
      <c r="BLQ234" s="28"/>
      <c r="BLR234" s="196"/>
      <c r="BLS234" s="119"/>
      <c r="BLT234" s="47"/>
      <c r="BLU234" s="47"/>
      <c r="BLV234" s="48"/>
      <c r="BLW234" s="49"/>
      <c r="BLX234" s="28"/>
      <c r="BLY234" s="196"/>
      <c r="BLZ234" s="119"/>
      <c r="BMA234" s="47"/>
      <c r="BMB234" s="47"/>
      <c r="BMC234" s="48"/>
      <c r="BMD234" s="49"/>
      <c r="BME234" s="28"/>
      <c r="BMF234" s="196"/>
      <c r="BMG234" s="119"/>
      <c r="BMH234" s="47"/>
      <c r="BMI234" s="47"/>
      <c r="BMJ234" s="48"/>
      <c r="BMK234" s="49"/>
      <c r="BML234" s="28"/>
      <c r="BMM234" s="196"/>
      <c r="BMN234" s="119"/>
      <c r="BMO234" s="47"/>
      <c r="BMP234" s="47"/>
      <c r="BMQ234" s="48"/>
      <c r="BMR234" s="49"/>
      <c r="BMS234" s="28"/>
      <c r="BMT234" s="196"/>
      <c r="BMU234" s="119"/>
      <c r="BMV234" s="47"/>
      <c r="BMW234" s="47"/>
      <c r="BMX234" s="48"/>
      <c r="BMY234" s="49"/>
      <c r="BMZ234" s="28"/>
      <c r="BNA234" s="196"/>
      <c r="BNB234" s="119"/>
      <c r="BNC234" s="47"/>
      <c r="BND234" s="47"/>
      <c r="BNE234" s="48"/>
      <c r="BNF234" s="49"/>
      <c r="BNG234" s="28"/>
      <c r="BNH234" s="196"/>
      <c r="BNI234" s="119"/>
      <c r="BNJ234" s="47"/>
      <c r="BNK234" s="47"/>
      <c r="BNL234" s="48"/>
      <c r="BNM234" s="49"/>
      <c r="BNN234" s="28"/>
      <c r="BNO234" s="196"/>
      <c r="BNP234" s="119"/>
      <c r="BNQ234" s="47"/>
      <c r="BNR234" s="47"/>
      <c r="BNS234" s="48"/>
      <c r="BNT234" s="49"/>
      <c r="BNU234" s="28"/>
      <c r="BNV234" s="196"/>
      <c r="BNW234" s="119"/>
      <c r="BNX234" s="47"/>
      <c r="BNY234" s="47"/>
      <c r="BNZ234" s="48"/>
      <c r="BOA234" s="49"/>
      <c r="BOB234" s="28"/>
      <c r="BOC234" s="196"/>
      <c r="BOD234" s="119"/>
      <c r="BOE234" s="47"/>
      <c r="BOF234" s="47"/>
      <c r="BOG234" s="48"/>
      <c r="BOH234" s="49"/>
      <c r="BOI234" s="28"/>
      <c r="BOJ234" s="196"/>
      <c r="BOK234" s="119"/>
      <c r="BOL234" s="47"/>
      <c r="BOM234" s="47"/>
      <c r="BON234" s="48"/>
      <c r="BOO234" s="49"/>
      <c r="BOP234" s="28"/>
      <c r="BOQ234" s="196"/>
      <c r="BOR234" s="119"/>
      <c r="BOS234" s="47"/>
      <c r="BOT234" s="47"/>
      <c r="BOU234" s="48"/>
      <c r="BOV234" s="49"/>
      <c r="BOW234" s="28"/>
      <c r="BOX234" s="196"/>
      <c r="BOY234" s="119"/>
      <c r="BOZ234" s="47"/>
      <c r="BPA234" s="47"/>
      <c r="BPB234" s="48"/>
      <c r="BPC234" s="49"/>
      <c r="BPD234" s="28"/>
      <c r="BPE234" s="196"/>
      <c r="BPF234" s="119"/>
      <c r="BPG234" s="47"/>
      <c r="BPH234" s="47"/>
      <c r="BPI234" s="48"/>
      <c r="BPJ234" s="49"/>
      <c r="BPK234" s="28"/>
      <c r="BPL234" s="196"/>
      <c r="BPM234" s="119"/>
      <c r="BPN234" s="47"/>
      <c r="BPO234" s="47"/>
      <c r="BPP234" s="48"/>
      <c r="BPQ234" s="49"/>
      <c r="BPR234" s="28"/>
      <c r="BPS234" s="196"/>
      <c r="BPT234" s="119"/>
      <c r="BPU234" s="47"/>
      <c r="BPV234" s="47"/>
      <c r="BPW234" s="48"/>
      <c r="BPX234" s="49"/>
      <c r="BPY234" s="28"/>
      <c r="BPZ234" s="196"/>
      <c r="BQA234" s="119"/>
      <c r="BQB234" s="47"/>
      <c r="BQC234" s="47"/>
      <c r="BQD234" s="48"/>
      <c r="BQE234" s="49"/>
      <c r="BQF234" s="28"/>
      <c r="BQG234" s="196"/>
      <c r="BQH234" s="119"/>
      <c r="BQI234" s="47"/>
      <c r="BQJ234" s="47"/>
      <c r="BQK234" s="48"/>
      <c r="BQL234" s="49"/>
      <c r="BQM234" s="28"/>
      <c r="BQN234" s="196"/>
      <c r="BQO234" s="119"/>
      <c r="BQP234" s="47"/>
      <c r="BQQ234" s="47"/>
      <c r="BQR234" s="48"/>
      <c r="BQS234" s="49"/>
      <c r="BQT234" s="28"/>
      <c r="BQU234" s="196"/>
      <c r="BQV234" s="119"/>
      <c r="BQW234" s="47"/>
      <c r="BQX234" s="47"/>
      <c r="BQY234" s="48"/>
      <c r="BQZ234" s="49"/>
      <c r="BRA234" s="28"/>
      <c r="BRB234" s="196"/>
      <c r="BRC234" s="119"/>
      <c r="BRD234" s="47"/>
      <c r="BRE234" s="47"/>
      <c r="BRF234" s="48"/>
      <c r="BRG234" s="49"/>
      <c r="BRH234" s="28"/>
      <c r="BRI234" s="196"/>
      <c r="BRJ234" s="119"/>
      <c r="BRK234" s="47"/>
      <c r="BRL234" s="47"/>
      <c r="BRM234" s="48"/>
      <c r="BRN234" s="49"/>
      <c r="BRO234" s="28"/>
      <c r="BRP234" s="196"/>
      <c r="BRQ234" s="119"/>
      <c r="BRR234" s="47"/>
      <c r="BRS234" s="47"/>
      <c r="BRT234" s="48"/>
      <c r="BRU234" s="49"/>
      <c r="BRV234" s="28"/>
      <c r="BRW234" s="196"/>
      <c r="BRX234" s="119"/>
      <c r="BRY234" s="47"/>
      <c r="BRZ234" s="47"/>
      <c r="BSA234" s="48"/>
      <c r="BSB234" s="49"/>
      <c r="BSC234" s="28"/>
      <c r="BSD234" s="196"/>
      <c r="BSE234" s="119"/>
      <c r="BSF234" s="47"/>
      <c r="BSG234" s="47"/>
      <c r="BSH234" s="48"/>
      <c r="BSI234" s="49"/>
      <c r="BSJ234" s="28"/>
      <c r="BSK234" s="196"/>
      <c r="BSL234" s="119"/>
      <c r="BSM234" s="47"/>
      <c r="BSN234" s="47"/>
      <c r="BSO234" s="48"/>
      <c r="BSP234" s="49"/>
      <c r="BSQ234" s="28"/>
      <c r="BSR234" s="196"/>
      <c r="BSS234" s="119"/>
      <c r="BST234" s="47"/>
      <c r="BSU234" s="47"/>
      <c r="BSV234" s="48"/>
      <c r="BSW234" s="49"/>
      <c r="BSX234" s="28"/>
      <c r="BSY234" s="196"/>
      <c r="BSZ234" s="119"/>
      <c r="BTA234" s="47"/>
      <c r="BTB234" s="47"/>
      <c r="BTC234" s="48"/>
      <c r="BTD234" s="49"/>
      <c r="BTE234" s="28"/>
      <c r="BTF234" s="196"/>
      <c r="BTG234" s="119"/>
      <c r="BTH234" s="47"/>
      <c r="BTI234" s="47"/>
      <c r="BTJ234" s="48"/>
      <c r="BTK234" s="49"/>
      <c r="BTL234" s="28"/>
      <c r="BTM234" s="196"/>
      <c r="BTN234" s="119"/>
      <c r="BTO234" s="47"/>
      <c r="BTP234" s="47"/>
      <c r="BTQ234" s="48"/>
      <c r="BTR234" s="49"/>
      <c r="BTS234" s="28"/>
      <c r="BTT234" s="196"/>
      <c r="BTU234" s="119"/>
      <c r="BTV234" s="47"/>
      <c r="BTW234" s="47"/>
      <c r="BTX234" s="48"/>
      <c r="BTY234" s="49"/>
      <c r="BTZ234" s="28"/>
      <c r="BUA234" s="196"/>
      <c r="BUB234" s="119"/>
      <c r="BUC234" s="47"/>
      <c r="BUD234" s="47"/>
      <c r="BUE234" s="48"/>
      <c r="BUF234" s="49"/>
      <c r="BUG234" s="28"/>
      <c r="BUH234" s="196"/>
      <c r="BUI234" s="119"/>
      <c r="BUJ234" s="47"/>
      <c r="BUK234" s="47"/>
      <c r="BUL234" s="48"/>
      <c r="BUM234" s="49"/>
      <c r="BUN234" s="28"/>
      <c r="BUO234" s="196"/>
      <c r="BUP234" s="119"/>
      <c r="BUQ234" s="47"/>
      <c r="BUR234" s="47"/>
      <c r="BUS234" s="48"/>
      <c r="BUT234" s="49"/>
      <c r="BUU234" s="28"/>
      <c r="BUV234" s="196"/>
      <c r="BUW234" s="119"/>
      <c r="BUX234" s="47"/>
      <c r="BUY234" s="47"/>
      <c r="BUZ234" s="48"/>
      <c r="BVA234" s="49"/>
      <c r="BVB234" s="28"/>
      <c r="BVC234" s="196"/>
      <c r="BVD234" s="119"/>
      <c r="BVE234" s="47"/>
      <c r="BVF234" s="47"/>
      <c r="BVG234" s="48"/>
      <c r="BVH234" s="49"/>
      <c r="BVI234" s="28"/>
      <c r="BVJ234" s="196"/>
      <c r="BVK234" s="119"/>
      <c r="BVL234" s="47"/>
      <c r="BVM234" s="47"/>
      <c r="BVN234" s="48"/>
      <c r="BVO234" s="49"/>
      <c r="BVP234" s="28"/>
      <c r="BVQ234" s="196"/>
      <c r="BVR234" s="119"/>
      <c r="BVS234" s="47"/>
      <c r="BVT234" s="47"/>
      <c r="BVU234" s="48"/>
      <c r="BVV234" s="49"/>
      <c r="BVW234" s="28"/>
      <c r="BVX234" s="196"/>
      <c r="BVY234" s="119"/>
      <c r="BVZ234" s="47"/>
      <c r="BWA234" s="47"/>
      <c r="BWB234" s="48"/>
      <c r="BWC234" s="49"/>
      <c r="BWD234" s="28"/>
      <c r="BWE234" s="196"/>
      <c r="BWF234" s="119"/>
      <c r="BWG234" s="47"/>
      <c r="BWH234" s="47"/>
      <c r="BWI234" s="48"/>
      <c r="BWJ234" s="49"/>
      <c r="BWK234" s="28"/>
      <c r="BWL234" s="196"/>
      <c r="BWM234" s="119"/>
      <c r="BWN234" s="47"/>
      <c r="BWO234" s="47"/>
      <c r="BWP234" s="48"/>
      <c r="BWQ234" s="49"/>
      <c r="BWR234" s="28"/>
      <c r="BWS234" s="196"/>
      <c r="BWT234" s="119"/>
      <c r="BWU234" s="47"/>
      <c r="BWV234" s="47"/>
      <c r="BWW234" s="48"/>
      <c r="BWX234" s="49"/>
      <c r="BWY234" s="28"/>
      <c r="BWZ234" s="196"/>
      <c r="BXA234" s="119"/>
      <c r="BXB234" s="47"/>
      <c r="BXC234" s="47"/>
      <c r="BXD234" s="48"/>
      <c r="BXE234" s="49"/>
      <c r="BXF234" s="28"/>
      <c r="BXG234" s="196"/>
      <c r="BXH234" s="119"/>
      <c r="BXI234" s="47"/>
      <c r="BXJ234" s="47"/>
      <c r="BXK234" s="48"/>
      <c r="BXL234" s="49"/>
      <c r="BXM234" s="28"/>
      <c r="BXN234" s="196"/>
      <c r="BXO234" s="119"/>
      <c r="BXP234" s="47"/>
      <c r="BXQ234" s="47"/>
      <c r="BXR234" s="48"/>
      <c r="BXS234" s="49"/>
      <c r="BXT234" s="28"/>
      <c r="BXU234" s="196"/>
      <c r="BXV234" s="119"/>
      <c r="BXW234" s="47"/>
      <c r="BXX234" s="47"/>
      <c r="BXY234" s="48"/>
      <c r="BXZ234" s="49"/>
      <c r="BYA234" s="28"/>
      <c r="BYB234" s="196"/>
      <c r="BYC234" s="119"/>
      <c r="BYD234" s="47"/>
      <c r="BYE234" s="47"/>
      <c r="BYF234" s="48"/>
      <c r="BYG234" s="49"/>
      <c r="BYH234" s="28"/>
      <c r="BYI234" s="196"/>
      <c r="BYJ234" s="119"/>
      <c r="BYK234" s="47"/>
      <c r="BYL234" s="47"/>
      <c r="BYM234" s="48"/>
      <c r="BYN234" s="49"/>
      <c r="BYO234" s="28"/>
      <c r="BYP234" s="196"/>
      <c r="BYQ234" s="119"/>
      <c r="BYR234" s="47"/>
      <c r="BYS234" s="47"/>
      <c r="BYT234" s="48"/>
      <c r="BYU234" s="49"/>
      <c r="BYV234" s="28"/>
      <c r="BYW234" s="196"/>
      <c r="BYX234" s="119"/>
      <c r="BYY234" s="47"/>
      <c r="BYZ234" s="47"/>
      <c r="BZA234" s="48"/>
      <c r="BZB234" s="49"/>
      <c r="BZC234" s="28"/>
      <c r="BZD234" s="196"/>
      <c r="BZE234" s="119"/>
      <c r="BZF234" s="47"/>
      <c r="BZG234" s="47"/>
      <c r="BZH234" s="48"/>
      <c r="BZI234" s="49"/>
      <c r="BZJ234" s="28"/>
      <c r="BZK234" s="196"/>
      <c r="BZL234" s="119"/>
      <c r="BZM234" s="47"/>
      <c r="BZN234" s="47"/>
      <c r="BZO234" s="48"/>
      <c r="BZP234" s="49"/>
      <c r="BZQ234" s="28"/>
      <c r="BZR234" s="196"/>
      <c r="BZS234" s="119"/>
      <c r="BZT234" s="47"/>
      <c r="BZU234" s="47"/>
      <c r="BZV234" s="48"/>
      <c r="BZW234" s="49"/>
      <c r="BZX234" s="28"/>
      <c r="BZY234" s="196"/>
      <c r="BZZ234" s="119"/>
      <c r="CAA234" s="47"/>
      <c r="CAB234" s="47"/>
      <c r="CAC234" s="48"/>
      <c r="CAD234" s="49"/>
      <c r="CAE234" s="28"/>
      <c r="CAF234" s="196"/>
      <c r="CAG234" s="119"/>
      <c r="CAH234" s="47"/>
      <c r="CAI234" s="47"/>
      <c r="CAJ234" s="48"/>
      <c r="CAK234" s="49"/>
      <c r="CAL234" s="28"/>
      <c r="CAM234" s="196"/>
      <c r="CAN234" s="119"/>
      <c r="CAO234" s="47"/>
      <c r="CAP234" s="47"/>
      <c r="CAQ234" s="48"/>
      <c r="CAR234" s="49"/>
      <c r="CAS234" s="28"/>
      <c r="CAT234" s="196"/>
      <c r="CAU234" s="119"/>
      <c r="CAV234" s="47"/>
      <c r="CAW234" s="47"/>
      <c r="CAX234" s="48"/>
      <c r="CAY234" s="49"/>
      <c r="CAZ234" s="28"/>
      <c r="CBA234" s="196"/>
      <c r="CBB234" s="119"/>
      <c r="CBC234" s="47"/>
      <c r="CBD234" s="47"/>
      <c r="CBE234" s="48"/>
      <c r="CBF234" s="49"/>
      <c r="CBG234" s="28"/>
      <c r="CBH234" s="196"/>
      <c r="CBI234" s="119"/>
      <c r="CBJ234" s="47"/>
      <c r="CBK234" s="47"/>
      <c r="CBL234" s="48"/>
      <c r="CBM234" s="49"/>
      <c r="CBN234" s="28"/>
      <c r="CBO234" s="196"/>
      <c r="CBP234" s="119"/>
      <c r="CBQ234" s="47"/>
      <c r="CBR234" s="47"/>
      <c r="CBS234" s="48"/>
      <c r="CBT234" s="49"/>
      <c r="CBU234" s="28"/>
      <c r="CBV234" s="196"/>
      <c r="CBW234" s="119"/>
      <c r="CBX234" s="47"/>
      <c r="CBY234" s="47"/>
      <c r="CBZ234" s="48"/>
      <c r="CCA234" s="49"/>
      <c r="CCB234" s="28"/>
      <c r="CCC234" s="196"/>
      <c r="CCD234" s="119"/>
      <c r="CCE234" s="47"/>
      <c r="CCF234" s="47"/>
      <c r="CCG234" s="48"/>
      <c r="CCH234" s="49"/>
      <c r="CCI234" s="28"/>
      <c r="CCJ234" s="196"/>
      <c r="CCK234" s="119"/>
      <c r="CCL234" s="47"/>
      <c r="CCM234" s="47"/>
      <c r="CCN234" s="48"/>
      <c r="CCO234" s="49"/>
      <c r="CCP234" s="28"/>
      <c r="CCQ234" s="196"/>
      <c r="CCR234" s="119"/>
      <c r="CCS234" s="47"/>
      <c r="CCT234" s="47"/>
      <c r="CCU234" s="48"/>
      <c r="CCV234" s="49"/>
      <c r="CCW234" s="28"/>
      <c r="CCX234" s="196"/>
      <c r="CCY234" s="119"/>
      <c r="CCZ234" s="47"/>
      <c r="CDA234" s="47"/>
      <c r="CDB234" s="48"/>
      <c r="CDC234" s="49"/>
      <c r="CDD234" s="28"/>
      <c r="CDE234" s="196"/>
      <c r="CDF234" s="119"/>
      <c r="CDG234" s="47"/>
      <c r="CDH234" s="47"/>
      <c r="CDI234" s="48"/>
      <c r="CDJ234" s="49"/>
      <c r="CDK234" s="28"/>
      <c r="CDL234" s="196"/>
      <c r="CDM234" s="119"/>
      <c r="CDN234" s="47"/>
      <c r="CDO234" s="47"/>
      <c r="CDP234" s="48"/>
      <c r="CDQ234" s="49"/>
      <c r="CDR234" s="28"/>
      <c r="CDS234" s="196"/>
      <c r="CDT234" s="119"/>
      <c r="CDU234" s="47"/>
      <c r="CDV234" s="47"/>
      <c r="CDW234" s="48"/>
      <c r="CDX234" s="49"/>
      <c r="CDY234" s="28"/>
      <c r="CDZ234" s="196"/>
      <c r="CEA234" s="119"/>
      <c r="CEB234" s="47"/>
      <c r="CEC234" s="47"/>
      <c r="CED234" s="48"/>
      <c r="CEE234" s="49"/>
      <c r="CEF234" s="28"/>
      <c r="CEG234" s="196"/>
      <c r="CEH234" s="119"/>
      <c r="CEI234" s="47"/>
      <c r="CEJ234" s="47"/>
      <c r="CEK234" s="48"/>
      <c r="CEL234" s="49"/>
      <c r="CEM234" s="28"/>
      <c r="CEN234" s="196"/>
      <c r="CEO234" s="119"/>
      <c r="CEP234" s="47"/>
      <c r="CEQ234" s="47"/>
      <c r="CER234" s="48"/>
      <c r="CES234" s="49"/>
      <c r="CET234" s="28"/>
      <c r="CEU234" s="196"/>
      <c r="CEV234" s="119"/>
      <c r="CEW234" s="47"/>
      <c r="CEX234" s="47"/>
      <c r="CEY234" s="48"/>
      <c r="CEZ234" s="49"/>
      <c r="CFA234" s="28"/>
      <c r="CFB234" s="196"/>
      <c r="CFC234" s="119"/>
      <c r="CFD234" s="47"/>
      <c r="CFE234" s="47"/>
      <c r="CFF234" s="48"/>
      <c r="CFG234" s="49"/>
      <c r="CFH234" s="28"/>
      <c r="CFI234" s="196"/>
      <c r="CFJ234" s="119"/>
      <c r="CFK234" s="47"/>
      <c r="CFL234" s="47"/>
      <c r="CFM234" s="48"/>
      <c r="CFN234" s="49"/>
      <c r="CFO234" s="28"/>
      <c r="CFP234" s="196"/>
      <c r="CFQ234" s="119"/>
      <c r="CFR234" s="47"/>
      <c r="CFS234" s="47"/>
      <c r="CFT234" s="48"/>
      <c r="CFU234" s="49"/>
      <c r="CFV234" s="28"/>
      <c r="CFW234" s="196"/>
      <c r="CFX234" s="119"/>
      <c r="CFY234" s="47"/>
      <c r="CFZ234" s="47"/>
      <c r="CGA234" s="48"/>
      <c r="CGB234" s="49"/>
      <c r="CGC234" s="28"/>
      <c r="CGD234" s="196"/>
      <c r="CGE234" s="119"/>
      <c r="CGF234" s="47"/>
      <c r="CGG234" s="47"/>
      <c r="CGH234" s="48"/>
      <c r="CGI234" s="49"/>
      <c r="CGJ234" s="28"/>
      <c r="CGK234" s="196"/>
      <c r="CGL234" s="119"/>
      <c r="CGM234" s="47"/>
      <c r="CGN234" s="47"/>
      <c r="CGO234" s="48"/>
      <c r="CGP234" s="49"/>
      <c r="CGQ234" s="28"/>
      <c r="CGR234" s="196"/>
      <c r="CGS234" s="119"/>
      <c r="CGT234" s="47"/>
      <c r="CGU234" s="47"/>
      <c r="CGV234" s="48"/>
      <c r="CGW234" s="49"/>
      <c r="CGX234" s="28"/>
      <c r="CGY234" s="196"/>
      <c r="CGZ234" s="119"/>
      <c r="CHA234" s="47"/>
      <c r="CHB234" s="47"/>
      <c r="CHC234" s="48"/>
      <c r="CHD234" s="49"/>
      <c r="CHE234" s="28"/>
      <c r="CHF234" s="196"/>
      <c r="CHG234" s="119"/>
      <c r="CHH234" s="47"/>
      <c r="CHI234" s="47"/>
      <c r="CHJ234" s="48"/>
      <c r="CHK234" s="49"/>
      <c r="CHL234" s="28"/>
      <c r="CHM234" s="196"/>
      <c r="CHN234" s="119"/>
      <c r="CHO234" s="47"/>
      <c r="CHP234" s="47"/>
      <c r="CHQ234" s="48"/>
      <c r="CHR234" s="49"/>
      <c r="CHS234" s="28"/>
      <c r="CHT234" s="196"/>
      <c r="CHU234" s="119"/>
      <c r="CHV234" s="47"/>
      <c r="CHW234" s="47"/>
      <c r="CHX234" s="48"/>
      <c r="CHY234" s="49"/>
      <c r="CHZ234" s="28"/>
      <c r="CIA234" s="196"/>
      <c r="CIB234" s="119"/>
      <c r="CIC234" s="47"/>
      <c r="CID234" s="47"/>
      <c r="CIE234" s="48"/>
      <c r="CIF234" s="49"/>
      <c r="CIG234" s="28"/>
      <c r="CIH234" s="196"/>
      <c r="CII234" s="119"/>
      <c r="CIJ234" s="47"/>
      <c r="CIK234" s="47"/>
      <c r="CIL234" s="48"/>
      <c r="CIM234" s="49"/>
      <c r="CIN234" s="28"/>
      <c r="CIO234" s="196"/>
      <c r="CIP234" s="119"/>
      <c r="CIQ234" s="47"/>
      <c r="CIR234" s="47"/>
      <c r="CIS234" s="48"/>
      <c r="CIT234" s="49"/>
      <c r="CIU234" s="28"/>
      <c r="CIV234" s="196"/>
      <c r="CIW234" s="119"/>
      <c r="CIX234" s="47"/>
      <c r="CIY234" s="47"/>
      <c r="CIZ234" s="48"/>
      <c r="CJA234" s="49"/>
      <c r="CJB234" s="28"/>
      <c r="CJC234" s="196"/>
      <c r="CJD234" s="119"/>
      <c r="CJE234" s="47"/>
      <c r="CJF234" s="47"/>
      <c r="CJG234" s="48"/>
      <c r="CJH234" s="49"/>
      <c r="CJI234" s="28"/>
      <c r="CJJ234" s="196"/>
      <c r="CJK234" s="119"/>
      <c r="CJL234" s="47"/>
      <c r="CJM234" s="47"/>
      <c r="CJN234" s="48"/>
      <c r="CJO234" s="49"/>
      <c r="CJP234" s="28"/>
      <c r="CJQ234" s="196"/>
      <c r="CJR234" s="119"/>
      <c r="CJS234" s="47"/>
      <c r="CJT234" s="47"/>
      <c r="CJU234" s="48"/>
      <c r="CJV234" s="49"/>
      <c r="CJW234" s="28"/>
      <c r="CJX234" s="196"/>
      <c r="CJY234" s="119"/>
      <c r="CJZ234" s="47"/>
      <c r="CKA234" s="47"/>
      <c r="CKB234" s="48"/>
      <c r="CKC234" s="49"/>
      <c r="CKD234" s="28"/>
      <c r="CKE234" s="196"/>
      <c r="CKF234" s="119"/>
      <c r="CKG234" s="47"/>
      <c r="CKH234" s="47"/>
      <c r="CKI234" s="48"/>
      <c r="CKJ234" s="49"/>
      <c r="CKK234" s="28"/>
      <c r="CKL234" s="196"/>
      <c r="CKM234" s="119"/>
      <c r="CKN234" s="47"/>
      <c r="CKO234" s="47"/>
      <c r="CKP234" s="48"/>
      <c r="CKQ234" s="49"/>
      <c r="CKR234" s="28"/>
      <c r="CKS234" s="196"/>
      <c r="CKT234" s="119"/>
      <c r="CKU234" s="47"/>
      <c r="CKV234" s="47"/>
      <c r="CKW234" s="48"/>
      <c r="CKX234" s="49"/>
      <c r="CKY234" s="28"/>
      <c r="CKZ234" s="196"/>
      <c r="CLA234" s="119"/>
      <c r="CLB234" s="47"/>
      <c r="CLC234" s="47"/>
      <c r="CLD234" s="48"/>
      <c r="CLE234" s="49"/>
      <c r="CLF234" s="28"/>
      <c r="CLG234" s="196"/>
      <c r="CLH234" s="119"/>
      <c r="CLI234" s="47"/>
      <c r="CLJ234" s="47"/>
      <c r="CLK234" s="48"/>
      <c r="CLL234" s="49"/>
      <c r="CLM234" s="28"/>
      <c r="CLN234" s="196"/>
      <c r="CLO234" s="119"/>
      <c r="CLP234" s="47"/>
      <c r="CLQ234" s="47"/>
      <c r="CLR234" s="48"/>
      <c r="CLS234" s="49"/>
      <c r="CLT234" s="28"/>
      <c r="CLU234" s="196"/>
      <c r="CLV234" s="119"/>
      <c r="CLW234" s="47"/>
      <c r="CLX234" s="47"/>
      <c r="CLY234" s="48"/>
      <c r="CLZ234" s="49"/>
      <c r="CMA234" s="28"/>
      <c r="CMB234" s="196"/>
      <c r="CMC234" s="119"/>
      <c r="CMD234" s="47"/>
      <c r="CME234" s="47"/>
      <c r="CMF234" s="48"/>
      <c r="CMG234" s="49"/>
      <c r="CMH234" s="28"/>
      <c r="CMI234" s="196"/>
      <c r="CMJ234" s="119"/>
      <c r="CMK234" s="47"/>
      <c r="CML234" s="47"/>
      <c r="CMM234" s="48"/>
      <c r="CMN234" s="49"/>
      <c r="CMO234" s="28"/>
      <c r="CMP234" s="196"/>
      <c r="CMQ234" s="119"/>
      <c r="CMR234" s="47"/>
      <c r="CMS234" s="47"/>
      <c r="CMT234" s="48"/>
      <c r="CMU234" s="49"/>
      <c r="CMV234" s="28"/>
      <c r="CMW234" s="196"/>
      <c r="CMX234" s="119"/>
      <c r="CMY234" s="47"/>
      <c r="CMZ234" s="47"/>
      <c r="CNA234" s="48"/>
      <c r="CNB234" s="49"/>
      <c r="CNC234" s="28"/>
      <c r="CND234" s="196"/>
      <c r="CNE234" s="119"/>
      <c r="CNF234" s="47"/>
      <c r="CNG234" s="47"/>
      <c r="CNH234" s="48"/>
      <c r="CNI234" s="49"/>
      <c r="CNJ234" s="28"/>
      <c r="CNK234" s="196"/>
      <c r="CNL234" s="119"/>
      <c r="CNM234" s="47"/>
      <c r="CNN234" s="47"/>
      <c r="CNO234" s="48"/>
      <c r="CNP234" s="49"/>
      <c r="CNQ234" s="28"/>
      <c r="CNR234" s="196"/>
      <c r="CNS234" s="119"/>
      <c r="CNT234" s="47"/>
      <c r="CNU234" s="47"/>
      <c r="CNV234" s="48"/>
      <c r="CNW234" s="49"/>
      <c r="CNX234" s="28"/>
      <c r="CNY234" s="196"/>
      <c r="CNZ234" s="119"/>
      <c r="COA234" s="47"/>
      <c r="COB234" s="47"/>
      <c r="COC234" s="48"/>
      <c r="COD234" s="49"/>
      <c r="COE234" s="28"/>
      <c r="COF234" s="196"/>
      <c r="COG234" s="119"/>
      <c r="COH234" s="47"/>
      <c r="COI234" s="47"/>
      <c r="COJ234" s="48"/>
      <c r="COK234" s="49"/>
      <c r="COL234" s="28"/>
      <c r="COM234" s="196"/>
      <c r="CON234" s="119"/>
      <c r="COO234" s="47"/>
      <c r="COP234" s="47"/>
      <c r="COQ234" s="48"/>
      <c r="COR234" s="49"/>
      <c r="COS234" s="28"/>
      <c r="COT234" s="196"/>
      <c r="COU234" s="119"/>
      <c r="COV234" s="47"/>
      <c r="COW234" s="47"/>
      <c r="COX234" s="48"/>
      <c r="COY234" s="49"/>
      <c r="COZ234" s="28"/>
      <c r="CPA234" s="196"/>
      <c r="CPB234" s="119"/>
      <c r="CPC234" s="47"/>
      <c r="CPD234" s="47"/>
      <c r="CPE234" s="48"/>
      <c r="CPF234" s="49"/>
      <c r="CPG234" s="28"/>
      <c r="CPH234" s="196"/>
      <c r="CPI234" s="119"/>
      <c r="CPJ234" s="47"/>
      <c r="CPK234" s="47"/>
      <c r="CPL234" s="48"/>
      <c r="CPM234" s="49"/>
      <c r="CPN234" s="28"/>
      <c r="CPO234" s="196"/>
      <c r="CPP234" s="119"/>
      <c r="CPQ234" s="47"/>
      <c r="CPR234" s="47"/>
      <c r="CPS234" s="48"/>
      <c r="CPT234" s="49"/>
      <c r="CPU234" s="28"/>
      <c r="CPV234" s="196"/>
      <c r="CPW234" s="119"/>
      <c r="CPX234" s="47"/>
      <c r="CPY234" s="47"/>
      <c r="CPZ234" s="48"/>
      <c r="CQA234" s="49"/>
      <c r="CQB234" s="28"/>
      <c r="CQC234" s="196"/>
      <c r="CQD234" s="119"/>
      <c r="CQE234" s="47"/>
      <c r="CQF234" s="47"/>
      <c r="CQG234" s="48"/>
      <c r="CQH234" s="49"/>
      <c r="CQI234" s="28"/>
      <c r="CQJ234" s="196"/>
      <c r="CQK234" s="119"/>
      <c r="CQL234" s="47"/>
      <c r="CQM234" s="47"/>
      <c r="CQN234" s="48"/>
      <c r="CQO234" s="49"/>
      <c r="CQP234" s="28"/>
      <c r="CQQ234" s="196"/>
      <c r="CQR234" s="119"/>
      <c r="CQS234" s="47"/>
      <c r="CQT234" s="47"/>
      <c r="CQU234" s="48"/>
      <c r="CQV234" s="49"/>
      <c r="CQW234" s="28"/>
      <c r="CQX234" s="196"/>
      <c r="CQY234" s="119"/>
      <c r="CQZ234" s="47"/>
      <c r="CRA234" s="47"/>
      <c r="CRB234" s="48"/>
      <c r="CRC234" s="49"/>
      <c r="CRD234" s="28"/>
      <c r="CRE234" s="196"/>
      <c r="CRF234" s="119"/>
      <c r="CRG234" s="47"/>
      <c r="CRH234" s="47"/>
      <c r="CRI234" s="48"/>
      <c r="CRJ234" s="49"/>
      <c r="CRK234" s="28"/>
      <c r="CRL234" s="196"/>
      <c r="CRM234" s="119"/>
      <c r="CRN234" s="47"/>
      <c r="CRO234" s="47"/>
      <c r="CRP234" s="48"/>
      <c r="CRQ234" s="49"/>
      <c r="CRR234" s="28"/>
      <c r="CRS234" s="196"/>
      <c r="CRT234" s="119"/>
      <c r="CRU234" s="47"/>
      <c r="CRV234" s="47"/>
      <c r="CRW234" s="48"/>
      <c r="CRX234" s="49"/>
      <c r="CRY234" s="28"/>
      <c r="CRZ234" s="196"/>
      <c r="CSA234" s="119"/>
      <c r="CSB234" s="47"/>
      <c r="CSC234" s="47"/>
      <c r="CSD234" s="48"/>
      <c r="CSE234" s="49"/>
      <c r="CSF234" s="28"/>
      <c r="CSG234" s="196"/>
      <c r="CSH234" s="119"/>
      <c r="CSI234" s="47"/>
      <c r="CSJ234" s="47"/>
      <c r="CSK234" s="48"/>
      <c r="CSL234" s="49"/>
      <c r="CSM234" s="28"/>
      <c r="CSN234" s="196"/>
      <c r="CSO234" s="119"/>
      <c r="CSP234" s="47"/>
      <c r="CSQ234" s="47"/>
      <c r="CSR234" s="48"/>
      <c r="CSS234" s="49"/>
      <c r="CST234" s="28"/>
      <c r="CSU234" s="196"/>
      <c r="CSV234" s="119"/>
      <c r="CSW234" s="47"/>
      <c r="CSX234" s="47"/>
      <c r="CSY234" s="48"/>
      <c r="CSZ234" s="49"/>
      <c r="CTA234" s="28"/>
      <c r="CTB234" s="196"/>
      <c r="CTC234" s="119"/>
      <c r="CTD234" s="47"/>
      <c r="CTE234" s="47"/>
      <c r="CTF234" s="48"/>
      <c r="CTG234" s="49"/>
      <c r="CTH234" s="28"/>
      <c r="CTI234" s="196"/>
      <c r="CTJ234" s="119"/>
      <c r="CTK234" s="47"/>
      <c r="CTL234" s="47"/>
      <c r="CTM234" s="48"/>
      <c r="CTN234" s="49"/>
      <c r="CTO234" s="28"/>
      <c r="CTP234" s="196"/>
      <c r="CTQ234" s="119"/>
      <c r="CTR234" s="47"/>
      <c r="CTS234" s="47"/>
      <c r="CTT234" s="48"/>
      <c r="CTU234" s="49"/>
      <c r="CTV234" s="28"/>
      <c r="CTW234" s="196"/>
      <c r="CTX234" s="119"/>
      <c r="CTY234" s="47"/>
      <c r="CTZ234" s="47"/>
      <c r="CUA234" s="48"/>
      <c r="CUB234" s="49"/>
      <c r="CUC234" s="28"/>
      <c r="CUD234" s="196"/>
      <c r="CUE234" s="119"/>
      <c r="CUF234" s="47"/>
      <c r="CUG234" s="47"/>
      <c r="CUH234" s="48"/>
      <c r="CUI234" s="49"/>
      <c r="CUJ234" s="28"/>
      <c r="CUK234" s="196"/>
      <c r="CUL234" s="119"/>
      <c r="CUM234" s="47"/>
      <c r="CUN234" s="47"/>
      <c r="CUO234" s="48"/>
      <c r="CUP234" s="49"/>
      <c r="CUQ234" s="28"/>
      <c r="CUR234" s="196"/>
      <c r="CUS234" s="119"/>
      <c r="CUT234" s="47"/>
      <c r="CUU234" s="47"/>
      <c r="CUV234" s="48"/>
      <c r="CUW234" s="49"/>
      <c r="CUX234" s="28"/>
      <c r="CUY234" s="196"/>
      <c r="CUZ234" s="119"/>
      <c r="CVA234" s="47"/>
      <c r="CVB234" s="47"/>
      <c r="CVC234" s="48"/>
      <c r="CVD234" s="49"/>
      <c r="CVE234" s="28"/>
      <c r="CVF234" s="196"/>
      <c r="CVG234" s="119"/>
      <c r="CVH234" s="47"/>
      <c r="CVI234" s="47"/>
      <c r="CVJ234" s="48"/>
      <c r="CVK234" s="49"/>
      <c r="CVL234" s="28"/>
      <c r="CVM234" s="196"/>
      <c r="CVN234" s="119"/>
      <c r="CVO234" s="47"/>
      <c r="CVP234" s="47"/>
      <c r="CVQ234" s="48"/>
      <c r="CVR234" s="49"/>
      <c r="CVS234" s="28"/>
      <c r="CVT234" s="196"/>
      <c r="CVU234" s="119"/>
      <c r="CVV234" s="47"/>
      <c r="CVW234" s="47"/>
      <c r="CVX234" s="48"/>
      <c r="CVY234" s="49"/>
      <c r="CVZ234" s="28"/>
      <c r="CWA234" s="196"/>
      <c r="CWB234" s="119"/>
      <c r="CWC234" s="47"/>
      <c r="CWD234" s="47"/>
      <c r="CWE234" s="48"/>
      <c r="CWF234" s="49"/>
      <c r="CWG234" s="28"/>
      <c r="CWH234" s="196"/>
      <c r="CWI234" s="119"/>
      <c r="CWJ234" s="47"/>
      <c r="CWK234" s="47"/>
      <c r="CWL234" s="48"/>
      <c r="CWM234" s="49"/>
      <c r="CWN234" s="28"/>
      <c r="CWO234" s="196"/>
      <c r="CWP234" s="119"/>
      <c r="CWQ234" s="47"/>
      <c r="CWR234" s="47"/>
      <c r="CWS234" s="48"/>
      <c r="CWT234" s="49"/>
      <c r="CWU234" s="28"/>
      <c r="CWV234" s="196"/>
      <c r="CWW234" s="119"/>
      <c r="CWX234" s="47"/>
      <c r="CWY234" s="47"/>
      <c r="CWZ234" s="48"/>
      <c r="CXA234" s="49"/>
      <c r="CXB234" s="28"/>
      <c r="CXC234" s="196"/>
      <c r="CXD234" s="119"/>
      <c r="CXE234" s="47"/>
      <c r="CXF234" s="47"/>
      <c r="CXG234" s="48"/>
      <c r="CXH234" s="49"/>
      <c r="CXI234" s="28"/>
      <c r="CXJ234" s="196"/>
      <c r="CXK234" s="119"/>
      <c r="CXL234" s="47"/>
      <c r="CXM234" s="47"/>
      <c r="CXN234" s="48"/>
      <c r="CXO234" s="49"/>
      <c r="CXP234" s="28"/>
      <c r="CXQ234" s="196"/>
      <c r="CXR234" s="119"/>
      <c r="CXS234" s="47"/>
      <c r="CXT234" s="47"/>
      <c r="CXU234" s="48"/>
      <c r="CXV234" s="49"/>
      <c r="CXW234" s="28"/>
      <c r="CXX234" s="196"/>
      <c r="CXY234" s="119"/>
      <c r="CXZ234" s="47"/>
      <c r="CYA234" s="47"/>
      <c r="CYB234" s="48"/>
      <c r="CYC234" s="49"/>
      <c r="CYD234" s="28"/>
      <c r="CYE234" s="196"/>
      <c r="CYF234" s="119"/>
      <c r="CYG234" s="47"/>
      <c r="CYH234" s="47"/>
      <c r="CYI234" s="48"/>
      <c r="CYJ234" s="49"/>
      <c r="CYK234" s="28"/>
      <c r="CYL234" s="196"/>
      <c r="CYM234" s="119"/>
      <c r="CYN234" s="47"/>
      <c r="CYO234" s="47"/>
      <c r="CYP234" s="48"/>
      <c r="CYQ234" s="49"/>
      <c r="CYR234" s="28"/>
      <c r="CYS234" s="196"/>
      <c r="CYT234" s="119"/>
      <c r="CYU234" s="47"/>
      <c r="CYV234" s="47"/>
      <c r="CYW234" s="48"/>
      <c r="CYX234" s="49"/>
      <c r="CYY234" s="28"/>
      <c r="CYZ234" s="196"/>
      <c r="CZA234" s="119"/>
      <c r="CZB234" s="47"/>
      <c r="CZC234" s="47"/>
      <c r="CZD234" s="48"/>
      <c r="CZE234" s="49"/>
      <c r="CZF234" s="28"/>
      <c r="CZG234" s="196"/>
      <c r="CZH234" s="119"/>
      <c r="CZI234" s="47"/>
      <c r="CZJ234" s="47"/>
      <c r="CZK234" s="48"/>
      <c r="CZL234" s="49"/>
      <c r="CZM234" s="28"/>
      <c r="CZN234" s="196"/>
      <c r="CZO234" s="119"/>
      <c r="CZP234" s="47"/>
      <c r="CZQ234" s="47"/>
      <c r="CZR234" s="48"/>
      <c r="CZS234" s="49"/>
      <c r="CZT234" s="28"/>
      <c r="CZU234" s="196"/>
      <c r="CZV234" s="119"/>
      <c r="CZW234" s="47"/>
      <c r="CZX234" s="47"/>
      <c r="CZY234" s="48"/>
      <c r="CZZ234" s="49"/>
      <c r="DAA234" s="28"/>
      <c r="DAB234" s="196"/>
      <c r="DAC234" s="119"/>
      <c r="DAD234" s="47"/>
      <c r="DAE234" s="47"/>
      <c r="DAF234" s="48"/>
      <c r="DAG234" s="49"/>
      <c r="DAH234" s="28"/>
      <c r="DAI234" s="196"/>
      <c r="DAJ234" s="119"/>
      <c r="DAK234" s="47"/>
      <c r="DAL234" s="47"/>
      <c r="DAM234" s="48"/>
      <c r="DAN234" s="49"/>
      <c r="DAO234" s="28"/>
      <c r="DAP234" s="196"/>
      <c r="DAQ234" s="119"/>
      <c r="DAR234" s="47"/>
      <c r="DAS234" s="47"/>
      <c r="DAT234" s="48"/>
      <c r="DAU234" s="49"/>
      <c r="DAV234" s="28"/>
      <c r="DAW234" s="196"/>
      <c r="DAX234" s="119"/>
      <c r="DAY234" s="47"/>
      <c r="DAZ234" s="47"/>
      <c r="DBA234" s="48"/>
      <c r="DBB234" s="49"/>
      <c r="DBC234" s="28"/>
      <c r="DBD234" s="196"/>
      <c r="DBE234" s="119"/>
      <c r="DBF234" s="47"/>
      <c r="DBG234" s="47"/>
      <c r="DBH234" s="48"/>
      <c r="DBI234" s="49"/>
      <c r="DBJ234" s="28"/>
      <c r="DBK234" s="196"/>
      <c r="DBL234" s="119"/>
      <c r="DBM234" s="47"/>
      <c r="DBN234" s="47"/>
      <c r="DBO234" s="48"/>
      <c r="DBP234" s="49"/>
      <c r="DBQ234" s="28"/>
      <c r="DBR234" s="196"/>
      <c r="DBS234" s="119"/>
      <c r="DBT234" s="47"/>
      <c r="DBU234" s="47"/>
      <c r="DBV234" s="48"/>
      <c r="DBW234" s="49"/>
      <c r="DBX234" s="28"/>
      <c r="DBY234" s="196"/>
      <c r="DBZ234" s="119"/>
      <c r="DCA234" s="47"/>
      <c r="DCB234" s="47"/>
      <c r="DCC234" s="48"/>
      <c r="DCD234" s="49"/>
      <c r="DCE234" s="28"/>
      <c r="DCF234" s="196"/>
      <c r="DCG234" s="119"/>
      <c r="DCH234" s="47"/>
      <c r="DCI234" s="47"/>
      <c r="DCJ234" s="48"/>
      <c r="DCK234" s="49"/>
      <c r="DCL234" s="28"/>
      <c r="DCM234" s="196"/>
      <c r="DCN234" s="119"/>
      <c r="DCO234" s="47"/>
      <c r="DCP234" s="47"/>
      <c r="DCQ234" s="48"/>
      <c r="DCR234" s="49"/>
      <c r="DCS234" s="28"/>
      <c r="DCT234" s="196"/>
      <c r="DCU234" s="119"/>
      <c r="DCV234" s="47"/>
      <c r="DCW234" s="47"/>
      <c r="DCX234" s="48"/>
      <c r="DCY234" s="49"/>
      <c r="DCZ234" s="28"/>
      <c r="DDA234" s="196"/>
      <c r="DDB234" s="119"/>
      <c r="DDC234" s="47"/>
      <c r="DDD234" s="47"/>
      <c r="DDE234" s="48"/>
      <c r="DDF234" s="49"/>
      <c r="DDG234" s="28"/>
      <c r="DDH234" s="196"/>
      <c r="DDI234" s="119"/>
      <c r="DDJ234" s="47"/>
      <c r="DDK234" s="47"/>
      <c r="DDL234" s="48"/>
      <c r="DDM234" s="49"/>
      <c r="DDN234" s="28"/>
      <c r="DDO234" s="196"/>
      <c r="DDP234" s="119"/>
      <c r="DDQ234" s="47"/>
      <c r="DDR234" s="47"/>
      <c r="DDS234" s="48"/>
      <c r="DDT234" s="49"/>
      <c r="DDU234" s="28"/>
      <c r="DDV234" s="196"/>
      <c r="DDW234" s="119"/>
      <c r="DDX234" s="47"/>
      <c r="DDY234" s="47"/>
      <c r="DDZ234" s="48"/>
      <c r="DEA234" s="49"/>
      <c r="DEB234" s="28"/>
      <c r="DEC234" s="196"/>
      <c r="DED234" s="119"/>
      <c r="DEE234" s="47"/>
      <c r="DEF234" s="47"/>
      <c r="DEG234" s="48"/>
      <c r="DEH234" s="49"/>
      <c r="DEI234" s="28"/>
      <c r="DEJ234" s="196"/>
      <c r="DEK234" s="119"/>
      <c r="DEL234" s="47"/>
      <c r="DEM234" s="47"/>
      <c r="DEN234" s="48"/>
      <c r="DEO234" s="49"/>
      <c r="DEP234" s="28"/>
      <c r="DEQ234" s="196"/>
      <c r="DER234" s="119"/>
      <c r="DES234" s="47"/>
      <c r="DET234" s="47"/>
      <c r="DEU234" s="48"/>
      <c r="DEV234" s="49"/>
      <c r="DEW234" s="28"/>
      <c r="DEX234" s="196"/>
      <c r="DEY234" s="119"/>
      <c r="DEZ234" s="47"/>
      <c r="DFA234" s="47"/>
      <c r="DFB234" s="48"/>
      <c r="DFC234" s="49"/>
      <c r="DFD234" s="28"/>
      <c r="DFE234" s="196"/>
      <c r="DFF234" s="119"/>
      <c r="DFG234" s="47"/>
      <c r="DFH234" s="47"/>
      <c r="DFI234" s="48"/>
      <c r="DFJ234" s="49"/>
      <c r="DFK234" s="28"/>
      <c r="DFL234" s="196"/>
      <c r="DFM234" s="119"/>
      <c r="DFN234" s="47"/>
      <c r="DFO234" s="47"/>
      <c r="DFP234" s="48"/>
      <c r="DFQ234" s="49"/>
      <c r="DFR234" s="28"/>
      <c r="DFS234" s="196"/>
      <c r="DFT234" s="119"/>
      <c r="DFU234" s="47"/>
      <c r="DFV234" s="47"/>
      <c r="DFW234" s="48"/>
      <c r="DFX234" s="49"/>
      <c r="DFY234" s="28"/>
      <c r="DFZ234" s="196"/>
      <c r="DGA234" s="119"/>
      <c r="DGB234" s="47"/>
      <c r="DGC234" s="47"/>
      <c r="DGD234" s="48"/>
      <c r="DGE234" s="49"/>
      <c r="DGF234" s="28"/>
      <c r="DGG234" s="196"/>
      <c r="DGH234" s="119"/>
      <c r="DGI234" s="47"/>
      <c r="DGJ234" s="47"/>
      <c r="DGK234" s="48"/>
      <c r="DGL234" s="49"/>
      <c r="DGM234" s="28"/>
      <c r="DGN234" s="196"/>
      <c r="DGO234" s="119"/>
      <c r="DGP234" s="47"/>
      <c r="DGQ234" s="47"/>
      <c r="DGR234" s="48"/>
      <c r="DGS234" s="49"/>
      <c r="DGT234" s="28"/>
      <c r="DGU234" s="196"/>
      <c r="DGV234" s="119"/>
      <c r="DGW234" s="47"/>
      <c r="DGX234" s="47"/>
      <c r="DGY234" s="48"/>
      <c r="DGZ234" s="49"/>
      <c r="DHA234" s="28"/>
      <c r="DHB234" s="196"/>
      <c r="DHC234" s="119"/>
      <c r="DHD234" s="47"/>
      <c r="DHE234" s="47"/>
      <c r="DHF234" s="48"/>
      <c r="DHG234" s="49"/>
      <c r="DHH234" s="28"/>
      <c r="DHI234" s="196"/>
      <c r="DHJ234" s="119"/>
      <c r="DHK234" s="47"/>
      <c r="DHL234" s="47"/>
      <c r="DHM234" s="48"/>
      <c r="DHN234" s="49"/>
      <c r="DHO234" s="28"/>
      <c r="DHP234" s="196"/>
      <c r="DHQ234" s="119"/>
      <c r="DHR234" s="47"/>
      <c r="DHS234" s="47"/>
      <c r="DHT234" s="48"/>
      <c r="DHU234" s="49"/>
      <c r="DHV234" s="28"/>
      <c r="DHW234" s="196"/>
      <c r="DHX234" s="119"/>
      <c r="DHY234" s="47"/>
      <c r="DHZ234" s="47"/>
      <c r="DIA234" s="48"/>
      <c r="DIB234" s="49"/>
      <c r="DIC234" s="28"/>
      <c r="DID234" s="196"/>
      <c r="DIE234" s="119"/>
      <c r="DIF234" s="47"/>
      <c r="DIG234" s="47"/>
      <c r="DIH234" s="48"/>
      <c r="DII234" s="49"/>
      <c r="DIJ234" s="28"/>
      <c r="DIK234" s="196"/>
      <c r="DIL234" s="119"/>
      <c r="DIM234" s="47"/>
      <c r="DIN234" s="47"/>
      <c r="DIO234" s="48"/>
      <c r="DIP234" s="49"/>
      <c r="DIQ234" s="28"/>
      <c r="DIR234" s="196"/>
      <c r="DIS234" s="119"/>
      <c r="DIT234" s="47"/>
      <c r="DIU234" s="47"/>
      <c r="DIV234" s="48"/>
      <c r="DIW234" s="49"/>
      <c r="DIX234" s="28"/>
      <c r="DIY234" s="196"/>
      <c r="DIZ234" s="119"/>
      <c r="DJA234" s="47"/>
      <c r="DJB234" s="47"/>
      <c r="DJC234" s="48"/>
      <c r="DJD234" s="49"/>
      <c r="DJE234" s="28"/>
      <c r="DJF234" s="196"/>
      <c r="DJG234" s="119"/>
      <c r="DJH234" s="47"/>
      <c r="DJI234" s="47"/>
      <c r="DJJ234" s="48"/>
      <c r="DJK234" s="49"/>
      <c r="DJL234" s="28"/>
      <c r="DJM234" s="196"/>
      <c r="DJN234" s="119"/>
      <c r="DJO234" s="47"/>
      <c r="DJP234" s="47"/>
      <c r="DJQ234" s="48"/>
      <c r="DJR234" s="49"/>
      <c r="DJS234" s="28"/>
      <c r="DJT234" s="196"/>
      <c r="DJU234" s="119"/>
      <c r="DJV234" s="47"/>
      <c r="DJW234" s="47"/>
      <c r="DJX234" s="48"/>
      <c r="DJY234" s="49"/>
      <c r="DJZ234" s="28"/>
      <c r="DKA234" s="196"/>
      <c r="DKB234" s="119"/>
      <c r="DKC234" s="47"/>
      <c r="DKD234" s="47"/>
      <c r="DKE234" s="48"/>
      <c r="DKF234" s="49"/>
      <c r="DKG234" s="28"/>
      <c r="DKH234" s="196"/>
      <c r="DKI234" s="119"/>
      <c r="DKJ234" s="47"/>
      <c r="DKK234" s="47"/>
      <c r="DKL234" s="48"/>
      <c r="DKM234" s="49"/>
      <c r="DKN234" s="28"/>
      <c r="DKO234" s="196"/>
      <c r="DKP234" s="119"/>
      <c r="DKQ234" s="47"/>
      <c r="DKR234" s="47"/>
      <c r="DKS234" s="48"/>
      <c r="DKT234" s="49"/>
      <c r="DKU234" s="28"/>
      <c r="DKV234" s="196"/>
      <c r="DKW234" s="119"/>
      <c r="DKX234" s="47"/>
      <c r="DKY234" s="47"/>
      <c r="DKZ234" s="48"/>
      <c r="DLA234" s="49"/>
      <c r="DLB234" s="28"/>
      <c r="DLC234" s="196"/>
      <c r="DLD234" s="119"/>
      <c r="DLE234" s="47"/>
      <c r="DLF234" s="47"/>
      <c r="DLG234" s="48"/>
      <c r="DLH234" s="49"/>
      <c r="DLI234" s="28"/>
      <c r="DLJ234" s="196"/>
      <c r="DLK234" s="119"/>
      <c r="DLL234" s="47"/>
      <c r="DLM234" s="47"/>
      <c r="DLN234" s="48"/>
      <c r="DLO234" s="49"/>
      <c r="DLP234" s="28"/>
      <c r="DLQ234" s="196"/>
      <c r="DLR234" s="119"/>
      <c r="DLS234" s="47"/>
      <c r="DLT234" s="47"/>
      <c r="DLU234" s="48"/>
      <c r="DLV234" s="49"/>
      <c r="DLW234" s="28"/>
      <c r="DLX234" s="196"/>
      <c r="DLY234" s="119"/>
      <c r="DLZ234" s="47"/>
      <c r="DMA234" s="47"/>
      <c r="DMB234" s="48"/>
      <c r="DMC234" s="49"/>
      <c r="DMD234" s="28"/>
      <c r="DME234" s="196"/>
      <c r="DMF234" s="119"/>
      <c r="DMG234" s="47"/>
      <c r="DMH234" s="47"/>
      <c r="DMI234" s="48"/>
      <c r="DMJ234" s="49"/>
      <c r="DMK234" s="28"/>
      <c r="DML234" s="196"/>
      <c r="DMM234" s="119"/>
      <c r="DMN234" s="47"/>
      <c r="DMO234" s="47"/>
      <c r="DMP234" s="48"/>
      <c r="DMQ234" s="49"/>
      <c r="DMR234" s="28"/>
      <c r="DMS234" s="196"/>
      <c r="DMT234" s="119"/>
      <c r="DMU234" s="47"/>
      <c r="DMV234" s="47"/>
      <c r="DMW234" s="48"/>
      <c r="DMX234" s="49"/>
      <c r="DMY234" s="28"/>
      <c r="DMZ234" s="196"/>
      <c r="DNA234" s="119"/>
      <c r="DNB234" s="47"/>
      <c r="DNC234" s="47"/>
      <c r="DND234" s="48"/>
      <c r="DNE234" s="49"/>
      <c r="DNF234" s="28"/>
      <c r="DNG234" s="196"/>
      <c r="DNH234" s="119"/>
      <c r="DNI234" s="47"/>
      <c r="DNJ234" s="47"/>
      <c r="DNK234" s="48"/>
      <c r="DNL234" s="49"/>
      <c r="DNM234" s="28"/>
      <c r="DNN234" s="196"/>
      <c r="DNO234" s="119"/>
      <c r="DNP234" s="47"/>
      <c r="DNQ234" s="47"/>
      <c r="DNR234" s="48"/>
      <c r="DNS234" s="49"/>
      <c r="DNT234" s="28"/>
      <c r="DNU234" s="196"/>
      <c r="DNV234" s="119"/>
      <c r="DNW234" s="47"/>
      <c r="DNX234" s="47"/>
      <c r="DNY234" s="48"/>
      <c r="DNZ234" s="49"/>
      <c r="DOA234" s="28"/>
      <c r="DOB234" s="196"/>
      <c r="DOC234" s="119"/>
      <c r="DOD234" s="47"/>
      <c r="DOE234" s="47"/>
      <c r="DOF234" s="48"/>
      <c r="DOG234" s="49"/>
      <c r="DOH234" s="28"/>
      <c r="DOI234" s="196"/>
      <c r="DOJ234" s="119"/>
      <c r="DOK234" s="47"/>
      <c r="DOL234" s="47"/>
      <c r="DOM234" s="48"/>
      <c r="DON234" s="49"/>
      <c r="DOO234" s="28"/>
      <c r="DOP234" s="196"/>
      <c r="DOQ234" s="119"/>
      <c r="DOR234" s="47"/>
      <c r="DOS234" s="47"/>
      <c r="DOT234" s="48"/>
      <c r="DOU234" s="49"/>
      <c r="DOV234" s="28"/>
      <c r="DOW234" s="196"/>
      <c r="DOX234" s="119"/>
      <c r="DOY234" s="47"/>
      <c r="DOZ234" s="47"/>
      <c r="DPA234" s="48"/>
      <c r="DPB234" s="49"/>
      <c r="DPC234" s="28"/>
      <c r="DPD234" s="196"/>
      <c r="DPE234" s="119"/>
      <c r="DPF234" s="47"/>
      <c r="DPG234" s="47"/>
      <c r="DPH234" s="48"/>
      <c r="DPI234" s="49"/>
      <c r="DPJ234" s="28"/>
      <c r="DPK234" s="196"/>
      <c r="DPL234" s="119"/>
      <c r="DPM234" s="47"/>
      <c r="DPN234" s="47"/>
      <c r="DPO234" s="48"/>
      <c r="DPP234" s="49"/>
      <c r="DPQ234" s="28"/>
      <c r="DPR234" s="196"/>
      <c r="DPS234" s="119"/>
      <c r="DPT234" s="47"/>
      <c r="DPU234" s="47"/>
      <c r="DPV234" s="48"/>
      <c r="DPW234" s="49"/>
      <c r="DPX234" s="28"/>
      <c r="DPY234" s="196"/>
      <c r="DPZ234" s="119"/>
      <c r="DQA234" s="47"/>
      <c r="DQB234" s="47"/>
      <c r="DQC234" s="48"/>
      <c r="DQD234" s="49"/>
      <c r="DQE234" s="28"/>
      <c r="DQF234" s="196"/>
      <c r="DQG234" s="119"/>
      <c r="DQH234" s="47"/>
      <c r="DQI234" s="47"/>
      <c r="DQJ234" s="48"/>
      <c r="DQK234" s="49"/>
      <c r="DQL234" s="28"/>
      <c r="DQM234" s="196"/>
      <c r="DQN234" s="119"/>
      <c r="DQO234" s="47"/>
      <c r="DQP234" s="47"/>
      <c r="DQQ234" s="48"/>
      <c r="DQR234" s="49"/>
      <c r="DQS234" s="28"/>
      <c r="DQT234" s="196"/>
      <c r="DQU234" s="119"/>
      <c r="DQV234" s="47"/>
      <c r="DQW234" s="47"/>
      <c r="DQX234" s="48"/>
      <c r="DQY234" s="49"/>
      <c r="DQZ234" s="28"/>
      <c r="DRA234" s="196"/>
      <c r="DRB234" s="119"/>
      <c r="DRC234" s="47"/>
      <c r="DRD234" s="47"/>
      <c r="DRE234" s="48"/>
      <c r="DRF234" s="49"/>
      <c r="DRG234" s="28"/>
      <c r="DRH234" s="196"/>
      <c r="DRI234" s="119"/>
      <c r="DRJ234" s="47"/>
      <c r="DRK234" s="47"/>
      <c r="DRL234" s="48"/>
      <c r="DRM234" s="49"/>
      <c r="DRN234" s="28"/>
      <c r="DRO234" s="196"/>
      <c r="DRP234" s="119"/>
      <c r="DRQ234" s="47"/>
      <c r="DRR234" s="47"/>
      <c r="DRS234" s="48"/>
      <c r="DRT234" s="49"/>
      <c r="DRU234" s="28"/>
      <c r="DRV234" s="196"/>
      <c r="DRW234" s="119"/>
      <c r="DRX234" s="47"/>
      <c r="DRY234" s="47"/>
      <c r="DRZ234" s="48"/>
      <c r="DSA234" s="49"/>
      <c r="DSB234" s="28"/>
      <c r="DSC234" s="196"/>
      <c r="DSD234" s="119"/>
      <c r="DSE234" s="47"/>
      <c r="DSF234" s="47"/>
      <c r="DSG234" s="48"/>
      <c r="DSH234" s="49"/>
      <c r="DSI234" s="28"/>
      <c r="DSJ234" s="196"/>
      <c r="DSK234" s="119"/>
      <c r="DSL234" s="47"/>
      <c r="DSM234" s="47"/>
      <c r="DSN234" s="48"/>
      <c r="DSO234" s="49"/>
      <c r="DSP234" s="28"/>
      <c r="DSQ234" s="196"/>
      <c r="DSR234" s="119"/>
      <c r="DSS234" s="47"/>
      <c r="DST234" s="47"/>
      <c r="DSU234" s="48"/>
      <c r="DSV234" s="49"/>
      <c r="DSW234" s="28"/>
      <c r="DSX234" s="196"/>
      <c r="DSY234" s="119"/>
      <c r="DSZ234" s="47"/>
      <c r="DTA234" s="47"/>
      <c r="DTB234" s="48"/>
      <c r="DTC234" s="49"/>
      <c r="DTD234" s="28"/>
      <c r="DTE234" s="196"/>
      <c r="DTF234" s="119"/>
      <c r="DTG234" s="47"/>
      <c r="DTH234" s="47"/>
      <c r="DTI234" s="48"/>
      <c r="DTJ234" s="49"/>
      <c r="DTK234" s="28"/>
      <c r="DTL234" s="196"/>
      <c r="DTM234" s="119"/>
      <c r="DTN234" s="47"/>
      <c r="DTO234" s="47"/>
      <c r="DTP234" s="48"/>
      <c r="DTQ234" s="49"/>
      <c r="DTR234" s="28"/>
      <c r="DTS234" s="196"/>
      <c r="DTT234" s="119"/>
      <c r="DTU234" s="47"/>
      <c r="DTV234" s="47"/>
      <c r="DTW234" s="48"/>
      <c r="DTX234" s="49"/>
      <c r="DTY234" s="28"/>
      <c r="DTZ234" s="196"/>
      <c r="DUA234" s="119"/>
      <c r="DUB234" s="47"/>
      <c r="DUC234" s="47"/>
      <c r="DUD234" s="48"/>
      <c r="DUE234" s="49"/>
      <c r="DUF234" s="28"/>
      <c r="DUG234" s="196"/>
      <c r="DUH234" s="119"/>
      <c r="DUI234" s="47"/>
      <c r="DUJ234" s="47"/>
      <c r="DUK234" s="48"/>
      <c r="DUL234" s="49"/>
      <c r="DUM234" s="28"/>
      <c r="DUN234" s="196"/>
      <c r="DUO234" s="119"/>
      <c r="DUP234" s="47"/>
      <c r="DUQ234" s="47"/>
      <c r="DUR234" s="48"/>
      <c r="DUS234" s="49"/>
      <c r="DUT234" s="28"/>
      <c r="DUU234" s="196"/>
      <c r="DUV234" s="119"/>
      <c r="DUW234" s="47"/>
      <c r="DUX234" s="47"/>
      <c r="DUY234" s="48"/>
      <c r="DUZ234" s="49"/>
      <c r="DVA234" s="28"/>
      <c r="DVB234" s="196"/>
      <c r="DVC234" s="119"/>
      <c r="DVD234" s="47"/>
      <c r="DVE234" s="47"/>
      <c r="DVF234" s="48"/>
      <c r="DVG234" s="49"/>
      <c r="DVH234" s="28"/>
      <c r="DVI234" s="196"/>
      <c r="DVJ234" s="119"/>
      <c r="DVK234" s="47"/>
      <c r="DVL234" s="47"/>
      <c r="DVM234" s="48"/>
      <c r="DVN234" s="49"/>
      <c r="DVO234" s="28"/>
      <c r="DVP234" s="196"/>
      <c r="DVQ234" s="119"/>
      <c r="DVR234" s="47"/>
      <c r="DVS234" s="47"/>
      <c r="DVT234" s="48"/>
      <c r="DVU234" s="49"/>
      <c r="DVV234" s="28"/>
      <c r="DVW234" s="196"/>
      <c r="DVX234" s="119"/>
      <c r="DVY234" s="47"/>
      <c r="DVZ234" s="47"/>
      <c r="DWA234" s="48"/>
      <c r="DWB234" s="49"/>
      <c r="DWC234" s="28"/>
      <c r="DWD234" s="196"/>
      <c r="DWE234" s="119"/>
      <c r="DWF234" s="47"/>
      <c r="DWG234" s="47"/>
      <c r="DWH234" s="48"/>
      <c r="DWI234" s="49"/>
      <c r="DWJ234" s="28"/>
      <c r="DWK234" s="196"/>
      <c r="DWL234" s="119"/>
      <c r="DWM234" s="47"/>
      <c r="DWN234" s="47"/>
      <c r="DWO234" s="48"/>
      <c r="DWP234" s="49"/>
      <c r="DWQ234" s="28"/>
      <c r="DWR234" s="196"/>
      <c r="DWS234" s="119"/>
      <c r="DWT234" s="47"/>
      <c r="DWU234" s="47"/>
      <c r="DWV234" s="48"/>
      <c r="DWW234" s="49"/>
      <c r="DWX234" s="28"/>
      <c r="DWY234" s="196"/>
      <c r="DWZ234" s="119"/>
      <c r="DXA234" s="47"/>
      <c r="DXB234" s="47"/>
      <c r="DXC234" s="48"/>
      <c r="DXD234" s="49"/>
      <c r="DXE234" s="28"/>
      <c r="DXF234" s="196"/>
      <c r="DXG234" s="119"/>
      <c r="DXH234" s="47"/>
      <c r="DXI234" s="47"/>
      <c r="DXJ234" s="48"/>
      <c r="DXK234" s="49"/>
      <c r="DXL234" s="28"/>
      <c r="DXM234" s="196"/>
      <c r="DXN234" s="119"/>
      <c r="DXO234" s="47"/>
      <c r="DXP234" s="47"/>
      <c r="DXQ234" s="48"/>
      <c r="DXR234" s="49"/>
      <c r="DXS234" s="28"/>
      <c r="DXT234" s="196"/>
      <c r="DXU234" s="119"/>
      <c r="DXV234" s="47"/>
      <c r="DXW234" s="47"/>
      <c r="DXX234" s="48"/>
      <c r="DXY234" s="49"/>
      <c r="DXZ234" s="28"/>
      <c r="DYA234" s="196"/>
      <c r="DYB234" s="119"/>
      <c r="DYC234" s="47"/>
      <c r="DYD234" s="47"/>
      <c r="DYE234" s="48"/>
      <c r="DYF234" s="49"/>
      <c r="DYG234" s="28"/>
      <c r="DYH234" s="196"/>
      <c r="DYI234" s="119"/>
      <c r="DYJ234" s="47"/>
      <c r="DYK234" s="47"/>
      <c r="DYL234" s="48"/>
      <c r="DYM234" s="49"/>
      <c r="DYN234" s="28"/>
      <c r="DYO234" s="196"/>
      <c r="DYP234" s="119"/>
      <c r="DYQ234" s="47"/>
      <c r="DYR234" s="47"/>
      <c r="DYS234" s="48"/>
      <c r="DYT234" s="49"/>
      <c r="DYU234" s="28"/>
      <c r="DYV234" s="196"/>
      <c r="DYW234" s="119"/>
      <c r="DYX234" s="47"/>
      <c r="DYY234" s="47"/>
      <c r="DYZ234" s="48"/>
      <c r="DZA234" s="49"/>
      <c r="DZB234" s="28"/>
      <c r="DZC234" s="196"/>
      <c r="DZD234" s="119"/>
      <c r="DZE234" s="47"/>
      <c r="DZF234" s="47"/>
      <c r="DZG234" s="48"/>
      <c r="DZH234" s="49"/>
      <c r="DZI234" s="28"/>
      <c r="DZJ234" s="196"/>
      <c r="DZK234" s="119"/>
      <c r="DZL234" s="47"/>
      <c r="DZM234" s="47"/>
      <c r="DZN234" s="48"/>
      <c r="DZO234" s="49"/>
      <c r="DZP234" s="28"/>
      <c r="DZQ234" s="196"/>
      <c r="DZR234" s="119"/>
      <c r="DZS234" s="47"/>
      <c r="DZT234" s="47"/>
      <c r="DZU234" s="48"/>
      <c r="DZV234" s="49"/>
      <c r="DZW234" s="28"/>
      <c r="DZX234" s="196"/>
      <c r="DZY234" s="119"/>
      <c r="DZZ234" s="47"/>
      <c r="EAA234" s="47"/>
      <c r="EAB234" s="48"/>
      <c r="EAC234" s="49"/>
      <c r="EAD234" s="28"/>
      <c r="EAE234" s="196"/>
      <c r="EAF234" s="119"/>
      <c r="EAG234" s="47"/>
      <c r="EAH234" s="47"/>
      <c r="EAI234" s="48"/>
      <c r="EAJ234" s="49"/>
      <c r="EAK234" s="28"/>
      <c r="EAL234" s="196"/>
      <c r="EAM234" s="119"/>
      <c r="EAN234" s="47"/>
      <c r="EAO234" s="47"/>
      <c r="EAP234" s="48"/>
      <c r="EAQ234" s="49"/>
      <c r="EAR234" s="28"/>
      <c r="EAS234" s="196"/>
      <c r="EAT234" s="119"/>
      <c r="EAU234" s="47"/>
      <c r="EAV234" s="47"/>
      <c r="EAW234" s="48"/>
      <c r="EAX234" s="49"/>
      <c r="EAY234" s="28"/>
      <c r="EAZ234" s="196"/>
      <c r="EBA234" s="119"/>
      <c r="EBB234" s="47"/>
      <c r="EBC234" s="47"/>
      <c r="EBD234" s="48"/>
      <c r="EBE234" s="49"/>
      <c r="EBF234" s="28"/>
      <c r="EBG234" s="196"/>
      <c r="EBH234" s="119"/>
      <c r="EBI234" s="47"/>
      <c r="EBJ234" s="47"/>
      <c r="EBK234" s="48"/>
      <c r="EBL234" s="49"/>
      <c r="EBM234" s="28"/>
      <c r="EBN234" s="196"/>
      <c r="EBO234" s="119"/>
      <c r="EBP234" s="47"/>
      <c r="EBQ234" s="47"/>
      <c r="EBR234" s="48"/>
      <c r="EBS234" s="49"/>
      <c r="EBT234" s="28"/>
      <c r="EBU234" s="196"/>
      <c r="EBV234" s="119"/>
      <c r="EBW234" s="47"/>
      <c r="EBX234" s="47"/>
      <c r="EBY234" s="48"/>
      <c r="EBZ234" s="49"/>
      <c r="ECA234" s="28"/>
      <c r="ECB234" s="196"/>
      <c r="ECC234" s="119"/>
      <c r="ECD234" s="47"/>
      <c r="ECE234" s="47"/>
      <c r="ECF234" s="48"/>
      <c r="ECG234" s="49"/>
      <c r="ECH234" s="28"/>
      <c r="ECI234" s="196"/>
      <c r="ECJ234" s="119"/>
      <c r="ECK234" s="47"/>
      <c r="ECL234" s="47"/>
      <c r="ECM234" s="48"/>
      <c r="ECN234" s="49"/>
      <c r="ECO234" s="28"/>
      <c r="ECP234" s="196"/>
      <c r="ECQ234" s="119"/>
      <c r="ECR234" s="47"/>
      <c r="ECS234" s="47"/>
      <c r="ECT234" s="48"/>
      <c r="ECU234" s="49"/>
      <c r="ECV234" s="28"/>
      <c r="ECW234" s="196"/>
      <c r="ECX234" s="119"/>
      <c r="ECY234" s="47"/>
      <c r="ECZ234" s="47"/>
      <c r="EDA234" s="48"/>
      <c r="EDB234" s="49"/>
      <c r="EDC234" s="28"/>
      <c r="EDD234" s="196"/>
      <c r="EDE234" s="119"/>
      <c r="EDF234" s="47"/>
      <c r="EDG234" s="47"/>
      <c r="EDH234" s="48"/>
      <c r="EDI234" s="49"/>
      <c r="EDJ234" s="28"/>
      <c r="EDK234" s="196"/>
      <c r="EDL234" s="119"/>
      <c r="EDM234" s="47"/>
      <c r="EDN234" s="47"/>
      <c r="EDO234" s="48"/>
      <c r="EDP234" s="49"/>
      <c r="EDQ234" s="28"/>
      <c r="EDR234" s="196"/>
      <c r="EDS234" s="119"/>
      <c r="EDT234" s="47"/>
      <c r="EDU234" s="47"/>
      <c r="EDV234" s="48"/>
      <c r="EDW234" s="49"/>
      <c r="EDX234" s="28"/>
      <c r="EDY234" s="196"/>
      <c r="EDZ234" s="119"/>
      <c r="EEA234" s="47"/>
      <c r="EEB234" s="47"/>
      <c r="EEC234" s="48"/>
      <c r="EED234" s="49"/>
      <c r="EEE234" s="28"/>
      <c r="EEF234" s="196"/>
      <c r="EEG234" s="119"/>
      <c r="EEH234" s="47"/>
      <c r="EEI234" s="47"/>
      <c r="EEJ234" s="48"/>
      <c r="EEK234" s="49"/>
      <c r="EEL234" s="28"/>
      <c r="EEM234" s="196"/>
      <c r="EEN234" s="119"/>
      <c r="EEO234" s="47"/>
      <c r="EEP234" s="47"/>
      <c r="EEQ234" s="48"/>
      <c r="EER234" s="49"/>
      <c r="EES234" s="28"/>
      <c r="EET234" s="196"/>
      <c r="EEU234" s="119"/>
      <c r="EEV234" s="47"/>
      <c r="EEW234" s="47"/>
      <c r="EEX234" s="48"/>
      <c r="EEY234" s="49"/>
      <c r="EEZ234" s="28"/>
      <c r="EFA234" s="196"/>
      <c r="EFB234" s="119"/>
      <c r="EFC234" s="47"/>
      <c r="EFD234" s="47"/>
      <c r="EFE234" s="48"/>
      <c r="EFF234" s="49"/>
      <c r="EFG234" s="28"/>
      <c r="EFH234" s="196"/>
      <c r="EFI234" s="119"/>
      <c r="EFJ234" s="47"/>
      <c r="EFK234" s="47"/>
      <c r="EFL234" s="48"/>
      <c r="EFM234" s="49"/>
      <c r="EFN234" s="28"/>
      <c r="EFO234" s="196"/>
      <c r="EFP234" s="119"/>
      <c r="EFQ234" s="47"/>
      <c r="EFR234" s="47"/>
      <c r="EFS234" s="48"/>
      <c r="EFT234" s="49"/>
      <c r="EFU234" s="28"/>
      <c r="EFV234" s="196"/>
      <c r="EFW234" s="119"/>
      <c r="EFX234" s="47"/>
      <c r="EFY234" s="47"/>
      <c r="EFZ234" s="48"/>
      <c r="EGA234" s="49"/>
      <c r="EGB234" s="28"/>
      <c r="EGC234" s="196"/>
      <c r="EGD234" s="119"/>
      <c r="EGE234" s="47"/>
      <c r="EGF234" s="47"/>
      <c r="EGG234" s="48"/>
      <c r="EGH234" s="49"/>
      <c r="EGI234" s="28"/>
      <c r="EGJ234" s="196"/>
      <c r="EGK234" s="119"/>
      <c r="EGL234" s="47"/>
      <c r="EGM234" s="47"/>
      <c r="EGN234" s="48"/>
      <c r="EGO234" s="49"/>
      <c r="EGP234" s="28"/>
      <c r="EGQ234" s="196"/>
      <c r="EGR234" s="119"/>
      <c r="EGS234" s="47"/>
      <c r="EGT234" s="47"/>
      <c r="EGU234" s="48"/>
      <c r="EGV234" s="49"/>
      <c r="EGW234" s="28"/>
      <c r="EGX234" s="196"/>
      <c r="EGY234" s="119"/>
      <c r="EGZ234" s="47"/>
      <c r="EHA234" s="47"/>
      <c r="EHB234" s="48"/>
      <c r="EHC234" s="49"/>
      <c r="EHD234" s="28"/>
      <c r="EHE234" s="196"/>
      <c r="EHF234" s="119"/>
      <c r="EHG234" s="47"/>
      <c r="EHH234" s="47"/>
      <c r="EHI234" s="48"/>
      <c r="EHJ234" s="49"/>
      <c r="EHK234" s="28"/>
      <c r="EHL234" s="196"/>
      <c r="EHM234" s="119"/>
      <c r="EHN234" s="47"/>
      <c r="EHO234" s="47"/>
      <c r="EHP234" s="48"/>
      <c r="EHQ234" s="49"/>
      <c r="EHR234" s="28"/>
      <c r="EHS234" s="196"/>
      <c r="EHT234" s="119"/>
      <c r="EHU234" s="47"/>
      <c r="EHV234" s="47"/>
      <c r="EHW234" s="48"/>
      <c r="EHX234" s="49"/>
      <c r="EHY234" s="28"/>
      <c r="EHZ234" s="196"/>
      <c r="EIA234" s="119"/>
      <c r="EIB234" s="47"/>
      <c r="EIC234" s="47"/>
      <c r="EID234" s="48"/>
      <c r="EIE234" s="49"/>
      <c r="EIF234" s="28"/>
      <c r="EIG234" s="196"/>
      <c r="EIH234" s="119"/>
      <c r="EII234" s="47"/>
      <c r="EIJ234" s="47"/>
      <c r="EIK234" s="48"/>
      <c r="EIL234" s="49"/>
      <c r="EIM234" s="28"/>
      <c r="EIN234" s="196"/>
      <c r="EIO234" s="119"/>
      <c r="EIP234" s="47"/>
      <c r="EIQ234" s="47"/>
      <c r="EIR234" s="48"/>
      <c r="EIS234" s="49"/>
      <c r="EIT234" s="28"/>
      <c r="EIU234" s="196"/>
      <c r="EIV234" s="119"/>
      <c r="EIW234" s="47"/>
      <c r="EIX234" s="47"/>
      <c r="EIY234" s="48"/>
      <c r="EIZ234" s="49"/>
      <c r="EJA234" s="28"/>
      <c r="EJB234" s="196"/>
      <c r="EJC234" s="119"/>
      <c r="EJD234" s="47"/>
      <c r="EJE234" s="47"/>
      <c r="EJF234" s="48"/>
      <c r="EJG234" s="49"/>
      <c r="EJH234" s="28"/>
      <c r="EJI234" s="196"/>
      <c r="EJJ234" s="119"/>
      <c r="EJK234" s="47"/>
      <c r="EJL234" s="47"/>
      <c r="EJM234" s="48"/>
      <c r="EJN234" s="49"/>
      <c r="EJO234" s="28"/>
      <c r="EJP234" s="196"/>
      <c r="EJQ234" s="119"/>
      <c r="EJR234" s="47"/>
      <c r="EJS234" s="47"/>
      <c r="EJT234" s="48"/>
      <c r="EJU234" s="49"/>
      <c r="EJV234" s="28"/>
      <c r="EJW234" s="196"/>
      <c r="EJX234" s="119"/>
      <c r="EJY234" s="47"/>
      <c r="EJZ234" s="47"/>
      <c r="EKA234" s="48"/>
      <c r="EKB234" s="49"/>
      <c r="EKC234" s="28"/>
      <c r="EKD234" s="196"/>
      <c r="EKE234" s="119"/>
      <c r="EKF234" s="47"/>
      <c r="EKG234" s="47"/>
      <c r="EKH234" s="48"/>
      <c r="EKI234" s="49"/>
      <c r="EKJ234" s="28"/>
      <c r="EKK234" s="196"/>
      <c r="EKL234" s="119"/>
      <c r="EKM234" s="47"/>
      <c r="EKN234" s="47"/>
      <c r="EKO234" s="48"/>
      <c r="EKP234" s="49"/>
      <c r="EKQ234" s="28"/>
      <c r="EKR234" s="196"/>
      <c r="EKS234" s="119"/>
      <c r="EKT234" s="47"/>
      <c r="EKU234" s="47"/>
      <c r="EKV234" s="48"/>
      <c r="EKW234" s="49"/>
      <c r="EKX234" s="28"/>
      <c r="EKY234" s="196"/>
      <c r="EKZ234" s="119"/>
      <c r="ELA234" s="47"/>
      <c r="ELB234" s="47"/>
      <c r="ELC234" s="48"/>
      <c r="ELD234" s="49"/>
      <c r="ELE234" s="28"/>
      <c r="ELF234" s="196"/>
      <c r="ELG234" s="119"/>
      <c r="ELH234" s="47"/>
      <c r="ELI234" s="47"/>
      <c r="ELJ234" s="48"/>
      <c r="ELK234" s="49"/>
      <c r="ELL234" s="28"/>
      <c r="ELM234" s="196"/>
      <c r="ELN234" s="119"/>
      <c r="ELO234" s="47"/>
      <c r="ELP234" s="47"/>
      <c r="ELQ234" s="48"/>
      <c r="ELR234" s="49"/>
      <c r="ELS234" s="28"/>
      <c r="ELT234" s="196"/>
      <c r="ELU234" s="119"/>
      <c r="ELV234" s="47"/>
      <c r="ELW234" s="47"/>
      <c r="ELX234" s="48"/>
      <c r="ELY234" s="49"/>
      <c r="ELZ234" s="28"/>
      <c r="EMA234" s="196"/>
      <c r="EMB234" s="119"/>
      <c r="EMC234" s="47"/>
      <c r="EMD234" s="47"/>
      <c r="EME234" s="48"/>
      <c r="EMF234" s="49"/>
      <c r="EMG234" s="28"/>
      <c r="EMH234" s="196"/>
      <c r="EMI234" s="119"/>
      <c r="EMJ234" s="47"/>
      <c r="EMK234" s="47"/>
      <c r="EML234" s="48"/>
      <c r="EMM234" s="49"/>
      <c r="EMN234" s="28"/>
      <c r="EMO234" s="196"/>
      <c r="EMP234" s="119"/>
      <c r="EMQ234" s="47"/>
      <c r="EMR234" s="47"/>
      <c r="EMS234" s="48"/>
      <c r="EMT234" s="49"/>
      <c r="EMU234" s="28"/>
      <c r="EMV234" s="196"/>
      <c r="EMW234" s="119"/>
      <c r="EMX234" s="47"/>
      <c r="EMY234" s="47"/>
      <c r="EMZ234" s="48"/>
      <c r="ENA234" s="49"/>
      <c r="ENB234" s="28"/>
      <c r="ENC234" s="196"/>
      <c r="END234" s="119"/>
      <c r="ENE234" s="47"/>
      <c r="ENF234" s="47"/>
      <c r="ENG234" s="48"/>
      <c r="ENH234" s="49"/>
      <c r="ENI234" s="28"/>
      <c r="ENJ234" s="196"/>
      <c r="ENK234" s="119"/>
      <c r="ENL234" s="47"/>
      <c r="ENM234" s="47"/>
      <c r="ENN234" s="48"/>
      <c r="ENO234" s="49"/>
      <c r="ENP234" s="28"/>
      <c r="ENQ234" s="196"/>
      <c r="ENR234" s="119"/>
      <c r="ENS234" s="47"/>
      <c r="ENT234" s="47"/>
      <c r="ENU234" s="48"/>
      <c r="ENV234" s="49"/>
      <c r="ENW234" s="28"/>
      <c r="ENX234" s="196"/>
      <c r="ENY234" s="119"/>
      <c r="ENZ234" s="47"/>
      <c r="EOA234" s="47"/>
      <c r="EOB234" s="48"/>
      <c r="EOC234" s="49"/>
      <c r="EOD234" s="28"/>
      <c r="EOE234" s="196"/>
      <c r="EOF234" s="119"/>
      <c r="EOG234" s="47"/>
      <c r="EOH234" s="47"/>
      <c r="EOI234" s="48"/>
      <c r="EOJ234" s="49"/>
      <c r="EOK234" s="28"/>
      <c r="EOL234" s="196"/>
      <c r="EOM234" s="119"/>
      <c r="EON234" s="47"/>
      <c r="EOO234" s="47"/>
      <c r="EOP234" s="48"/>
      <c r="EOQ234" s="49"/>
      <c r="EOR234" s="28"/>
      <c r="EOS234" s="196"/>
      <c r="EOT234" s="119"/>
      <c r="EOU234" s="47"/>
      <c r="EOV234" s="47"/>
      <c r="EOW234" s="48"/>
      <c r="EOX234" s="49"/>
      <c r="EOY234" s="28"/>
      <c r="EOZ234" s="196"/>
      <c r="EPA234" s="119"/>
      <c r="EPB234" s="47"/>
      <c r="EPC234" s="47"/>
      <c r="EPD234" s="48"/>
      <c r="EPE234" s="49"/>
      <c r="EPF234" s="28"/>
      <c r="EPG234" s="196"/>
      <c r="EPH234" s="119"/>
      <c r="EPI234" s="47"/>
      <c r="EPJ234" s="47"/>
      <c r="EPK234" s="48"/>
      <c r="EPL234" s="49"/>
      <c r="EPM234" s="28"/>
      <c r="EPN234" s="196"/>
      <c r="EPO234" s="119"/>
      <c r="EPP234" s="47"/>
      <c r="EPQ234" s="47"/>
      <c r="EPR234" s="48"/>
      <c r="EPS234" s="49"/>
      <c r="EPT234" s="28"/>
      <c r="EPU234" s="196"/>
      <c r="EPV234" s="119"/>
      <c r="EPW234" s="47"/>
      <c r="EPX234" s="47"/>
      <c r="EPY234" s="48"/>
      <c r="EPZ234" s="49"/>
      <c r="EQA234" s="28"/>
      <c r="EQB234" s="196"/>
      <c r="EQC234" s="119"/>
      <c r="EQD234" s="47"/>
      <c r="EQE234" s="47"/>
      <c r="EQF234" s="48"/>
      <c r="EQG234" s="49"/>
      <c r="EQH234" s="28"/>
      <c r="EQI234" s="196"/>
      <c r="EQJ234" s="119"/>
      <c r="EQK234" s="47"/>
      <c r="EQL234" s="47"/>
      <c r="EQM234" s="48"/>
      <c r="EQN234" s="49"/>
      <c r="EQO234" s="28"/>
      <c r="EQP234" s="196"/>
      <c r="EQQ234" s="119"/>
      <c r="EQR234" s="47"/>
      <c r="EQS234" s="47"/>
      <c r="EQT234" s="48"/>
      <c r="EQU234" s="49"/>
      <c r="EQV234" s="28"/>
      <c r="EQW234" s="196"/>
      <c r="EQX234" s="119"/>
      <c r="EQY234" s="47"/>
      <c r="EQZ234" s="47"/>
      <c r="ERA234" s="48"/>
      <c r="ERB234" s="49"/>
      <c r="ERC234" s="28"/>
      <c r="ERD234" s="196"/>
      <c r="ERE234" s="119"/>
      <c r="ERF234" s="47"/>
      <c r="ERG234" s="47"/>
      <c r="ERH234" s="48"/>
      <c r="ERI234" s="49"/>
      <c r="ERJ234" s="28"/>
      <c r="ERK234" s="196"/>
      <c r="ERL234" s="119"/>
      <c r="ERM234" s="47"/>
      <c r="ERN234" s="47"/>
      <c r="ERO234" s="48"/>
      <c r="ERP234" s="49"/>
      <c r="ERQ234" s="28"/>
      <c r="ERR234" s="196"/>
      <c r="ERS234" s="119"/>
      <c r="ERT234" s="47"/>
      <c r="ERU234" s="47"/>
      <c r="ERV234" s="48"/>
      <c r="ERW234" s="49"/>
      <c r="ERX234" s="28"/>
      <c r="ERY234" s="196"/>
      <c r="ERZ234" s="119"/>
      <c r="ESA234" s="47"/>
      <c r="ESB234" s="47"/>
      <c r="ESC234" s="48"/>
      <c r="ESD234" s="49"/>
      <c r="ESE234" s="28"/>
      <c r="ESF234" s="196"/>
      <c r="ESG234" s="119"/>
      <c r="ESH234" s="47"/>
      <c r="ESI234" s="47"/>
      <c r="ESJ234" s="48"/>
      <c r="ESK234" s="49"/>
      <c r="ESL234" s="28"/>
      <c r="ESM234" s="196"/>
      <c r="ESN234" s="119"/>
      <c r="ESO234" s="47"/>
      <c r="ESP234" s="47"/>
      <c r="ESQ234" s="48"/>
      <c r="ESR234" s="49"/>
      <c r="ESS234" s="28"/>
      <c r="EST234" s="196"/>
      <c r="ESU234" s="119"/>
      <c r="ESV234" s="47"/>
      <c r="ESW234" s="47"/>
      <c r="ESX234" s="48"/>
      <c r="ESY234" s="49"/>
      <c r="ESZ234" s="28"/>
      <c r="ETA234" s="196"/>
      <c r="ETB234" s="119"/>
      <c r="ETC234" s="47"/>
      <c r="ETD234" s="47"/>
      <c r="ETE234" s="48"/>
      <c r="ETF234" s="49"/>
      <c r="ETG234" s="28"/>
      <c r="ETH234" s="196"/>
      <c r="ETI234" s="119"/>
      <c r="ETJ234" s="47"/>
      <c r="ETK234" s="47"/>
      <c r="ETL234" s="48"/>
      <c r="ETM234" s="49"/>
      <c r="ETN234" s="28"/>
      <c r="ETO234" s="196"/>
      <c r="ETP234" s="119"/>
      <c r="ETQ234" s="47"/>
      <c r="ETR234" s="47"/>
      <c r="ETS234" s="48"/>
      <c r="ETT234" s="49"/>
      <c r="ETU234" s="28"/>
      <c r="ETV234" s="196"/>
      <c r="ETW234" s="119"/>
      <c r="ETX234" s="47"/>
      <c r="ETY234" s="47"/>
      <c r="ETZ234" s="48"/>
      <c r="EUA234" s="49"/>
      <c r="EUB234" s="28"/>
      <c r="EUC234" s="196"/>
      <c r="EUD234" s="119"/>
      <c r="EUE234" s="47"/>
      <c r="EUF234" s="47"/>
      <c r="EUG234" s="48"/>
      <c r="EUH234" s="49"/>
      <c r="EUI234" s="28"/>
      <c r="EUJ234" s="196"/>
      <c r="EUK234" s="119"/>
      <c r="EUL234" s="47"/>
      <c r="EUM234" s="47"/>
      <c r="EUN234" s="48"/>
      <c r="EUO234" s="49"/>
      <c r="EUP234" s="28"/>
      <c r="EUQ234" s="196"/>
      <c r="EUR234" s="119"/>
      <c r="EUS234" s="47"/>
      <c r="EUT234" s="47"/>
      <c r="EUU234" s="48"/>
      <c r="EUV234" s="49"/>
      <c r="EUW234" s="28"/>
      <c r="EUX234" s="196"/>
      <c r="EUY234" s="119"/>
      <c r="EUZ234" s="47"/>
      <c r="EVA234" s="47"/>
      <c r="EVB234" s="48"/>
      <c r="EVC234" s="49"/>
      <c r="EVD234" s="28"/>
      <c r="EVE234" s="196"/>
      <c r="EVF234" s="119"/>
      <c r="EVG234" s="47"/>
      <c r="EVH234" s="47"/>
      <c r="EVI234" s="48"/>
      <c r="EVJ234" s="49"/>
      <c r="EVK234" s="28"/>
      <c r="EVL234" s="196"/>
      <c r="EVM234" s="119"/>
      <c r="EVN234" s="47"/>
      <c r="EVO234" s="47"/>
      <c r="EVP234" s="48"/>
      <c r="EVQ234" s="49"/>
      <c r="EVR234" s="28"/>
      <c r="EVS234" s="196"/>
      <c r="EVT234" s="119"/>
      <c r="EVU234" s="47"/>
      <c r="EVV234" s="47"/>
      <c r="EVW234" s="48"/>
      <c r="EVX234" s="49"/>
      <c r="EVY234" s="28"/>
      <c r="EVZ234" s="196"/>
      <c r="EWA234" s="119"/>
      <c r="EWB234" s="47"/>
      <c r="EWC234" s="47"/>
      <c r="EWD234" s="48"/>
      <c r="EWE234" s="49"/>
      <c r="EWF234" s="28"/>
      <c r="EWG234" s="196"/>
      <c r="EWH234" s="119"/>
      <c r="EWI234" s="47"/>
      <c r="EWJ234" s="47"/>
      <c r="EWK234" s="48"/>
      <c r="EWL234" s="49"/>
      <c r="EWM234" s="28"/>
      <c r="EWN234" s="196"/>
      <c r="EWO234" s="119"/>
      <c r="EWP234" s="47"/>
      <c r="EWQ234" s="47"/>
      <c r="EWR234" s="48"/>
      <c r="EWS234" s="49"/>
      <c r="EWT234" s="28"/>
      <c r="EWU234" s="196"/>
      <c r="EWV234" s="119"/>
      <c r="EWW234" s="47"/>
      <c r="EWX234" s="47"/>
      <c r="EWY234" s="48"/>
      <c r="EWZ234" s="49"/>
      <c r="EXA234" s="28"/>
      <c r="EXB234" s="196"/>
      <c r="EXC234" s="119"/>
      <c r="EXD234" s="47"/>
      <c r="EXE234" s="47"/>
      <c r="EXF234" s="48"/>
      <c r="EXG234" s="49"/>
      <c r="EXH234" s="28"/>
      <c r="EXI234" s="196"/>
      <c r="EXJ234" s="119"/>
      <c r="EXK234" s="47"/>
      <c r="EXL234" s="47"/>
      <c r="EXM234" s="48"/>
      <c r="EXN234" s="49"/>
      <c r="EXO234" s="28"/>
      <c r="EXP234" s="196"/>
      <c r="EXQ234" s="119"/>
      <c r="EXR234" s="47"/>
      <c r="EXS234" s="47"/>
      <c r="EXT234" s="48"/>
      <c r="EXU234" s="49"/>
      <c r="EXV234" s="28"/>
      <c r="EXW234" s="196"/>
      <c r="EXX234" s="119"/>
      <c r="EXY234" s="47"/>
      <c r="EXZ234" s="47"/>
      <c r="EYA234" s="48"/>
      <c r="EYB234" s="49"/>
      <c r="EYC234" s="28"/>
      <c r="EYD234" s="196"/>
      <c r="EYE234" s="119"/>
      <c r="EYF234" s="47"/>
      <c r="EYG234" s="47"/>
      <c r="EYH234" s="48"/>
      <c r="EYI234" s="49"/>
      <c r="EYJ234" s="28"/>
      <c r="EYK234" s="196"/>
      <c r="EYL234" s="119"/>
      <c r="EYM234" s="47"/>
      <c r="EYN234" s="47"/>
      <c r="EYO234" s="48"/>
      <c r="EYP234" s="49"/>
      <c r="EYQ234" s="28"/>
      <c r="EYR234" s="196"/>
      <c r="EYS234" s="119"/>
      <c r="EYT234" s="47"/>
      <c r="EYU234" s="47"/>
      <c r="EYV234" s="48"/>
      <c r="EYW234" s="49"/>
      <c r="EYX234" s="28"/>
      <c r="EYY234" s="196"/>
      <c r="EYZ234" s="119"/>
      <c r="EZA234" s="47"/>
      <c r="EZB234" s="47"/>
      <c r="EZC234" s="48"/>
      <c r="EZD234" s="49"/>
      <c r="EZE234" s="28"/>
      <c r="EZF234" s="196"/>
      <c r="EZG234" s="119"/>
      <c r="EZH234" s="47"/>
      <c r="EZI234" s="47"/>
      <c r="EZJ234" s="48"/>
      <c r="EZK234" s="49"/>
      <c r="EZL234" s="28"/>
      <c r="EZM234" s="196"/>
      <c r="EZN234" s="119"/>
      <c r="EZO234" s="47"/>
      <c r="EZP234" s="47"/>
      <c r="EZQ234" s="48"/>
      <c r="EZR234" s="49"/>
      <c r="EZS234" s="28"/>
      <c r="EZT234" s="196"/>
      <c r="EZU234" s="119"/>
      <c r="EZV234" s="47"/>
      <c r="EZW234" s="47"/>
      <c r="EZX234" s="48"/>
      <c r="EZY234" s="49"/>
      <c r="EZZ234" s="28"/>
      <c r="FAA234" s="196"/>
      <c r="FAB234" s="119"/>
      <c r="FAC234" s="47"/>
      <c r="FAD234" s="47"/>
      <c r="FAE234" s="48"/>
      <c r="FAF234" s="49"/>
      <c r="FAG234" s="28"/>
      <c r="FAH234" s="196"/>
      <c r="FAI234" s="119"/>
      <c r="FAJ234" s="47"/>
      <c r="FAK234" s="47"/>
      <c r="FAL234" s="48"/>
      <c r="FAM234" s="49"/>
      <c r="FAN234" s="28"/>
      <c r="FAO234" s="196"/>
      <c r="FAP234" s="119"/>
      <c r="FAQ234" s="47"/>
      <c r="FAR234" s="47"/>
      <c r="FAS234" s="48"/>
      <c r="FAT234" s="49"/>
      <c r="FAU234" s="28"/>
      <c r="FAV234" s="196"/>
      <c r="FAW234" s="119"/>
      <c r="FAX234" s="47"/>
      <c r="FAY234" s="47"/>
      <c r="FAZ234" s="48"/>
      <c r="FBA234" s="49"/>
      <c r="FBB234" s="28"/>
      <c r="FBC234" s="196"/>
      <c r="FBD234" s="119"/>
      <c r="FBE234" s="47"/>
      <c r="FBF234" s="47"/>
      <c r="FBG234" s="48"/>
      <c r="FBH234" s="49"/>
      <c r="FBI234" s="28"/>
      <c r="FBJ234" s="196"/>
      <c r="FBK234" s="119"/>
      <c r="FBL234" s="47"/>
      <c r="FBM234" s="47"/>
      <c r="FBN234" s="48"/>
      <c r="FBO234" s="49"/>
      <c r="FBP234" s="28"/>
      <c r="FBQ234" s="196"/>
      <c r="FBR234" s="119"/>
      <c r="FBS234" s="47"/>
      <c r="FBT234" s="47"/>
      <c r="FBU234" s="48"/>
      <c r="FBV234" s="49"/>
      <c r="FBW234" s="28"/>
      <c r="FBX234" s="196"/>
      <c r="FBY234" s="119"/>
      <c r="FBZ234" s="47"/>
      <c r="FCA234" s="47"/>
      <c r="FCB234" s="48"/>
      <c r="FCC234" s="49"/>
      <c r="FCD234" s="28"/>
      <c r="FCE234" s="196"/>
      <c r="FCF234" s="119"/>
      <c r="FCG234" s="47"/>
      <c r="FCH234" s="47"/>
      <c r="FCI234" s="48"/>
      <c r="FCJ234" s="49"/>
      <c r="FCK234" s="28"/>
      <c r="FCL234" s="196"/>
      <c r="FCM234" s="119"/>
      <c r="FCN234" s="47"/>
      <c r="FCO234" s="47"/>
      <c r="FCP234" s="48"/>
      <c r="FCQ234" s="49"/>
      <c r="FCR234" s="28"/>
      <c r="FCS234" s="196"/>
      <c r="FCT234" s="119"/>
      <c r="FCU234" s="47"/>
      <c r="FCV234" s="47"/>
      <c r="FCW234" s="48"/>
      <c r="FCX234" s="49"/>
      <c r="FCY234" s="28"/>
      <c r="FCZ234" s="196"/>
      <c r="FDA234" s="119"/>
      <c r="FDB234" s="47"/>
      <c r="FDC234" s="47"/>
      <c r="FDD234" s="48"/>
      <c r="FDE234" s="49"/>
      <c r="FDF234" s="28"/>
      <c r="FDG234" s="196"/>
      <c r="FDH234" s="119"/>
      <c r="FDI234" s="47"/>
      <c r="FDJ234" s="47"/>
      <c r="FDK234" s="48"/>
      <c r="FDL234" s="49"/>
      <c r="FDM234" s="28"/>
      <c r="FDN234" s="196"/>
      <c r="FDO234" s="119"/>
      <c r="FDP234" s="47"/>
      <c r="FDQ234" s="47"/>
      <c r="FDR234" s="48"/>
      <c r="FDS234" s="49"/>
      <c r="FDT234" s="28"/>
      <c r="FDU234" s="196"/>
      <c r="FDV234" s="119"/>
      <c r="FDW234" s="47"/>
      <c r="FDX234" s="47"/>
      <c r="FDY234" s="48"/>
      <c r="FDZ234" s="49"/>
      <c r="FEA234" s="28"/>
      <c r="FEB234" s="196"/>
      <c r="FEC234" s="119"/>
      <c r="FED234" s="47"/>
      <c r="FEE234" s="47"/>
      <c r="FEF234" s="48"/>
      <c r="FEG234" s="49"/>
      <c r="FEH234" s="28"/>
      <c r="FEI234" s="196"/>
      <c r="FEJ234" s="119"/>
      <c r="FEK234" s="47"/>
      <c r="FEL234" s="47"/>
      <c r="FEM234" s="48"/>
      <c r="FEN234" s="49"/>
      <c r="FEO234" s="28"/>
      <c r="FEP234" s="196"/>
      <c r="FEQ234" s="119"/>
      <c r="FER234" s="47"/>
      <c r="FES234" s="47"/>
      <c r="FET234" s="48"/>
      <c r="FEU234" s="49"/>
      <c r="FEV234" s="28"/>
      <c r="FEW234" s="196"/>
      <c r="FEX234" s="119"/>
      <c r="FEY234" s="47"/>
      <c r="FEZ234" s="47"/>
      <c r="FFA234" s="48"/>
      <c r="FFB234" s="49"/>
      <c r="FFC234" s="28"/>
      <c r="FFD234" s="196"/>
      <c r="FFE234" s="119"/>
      <c r="FFF234" s="47"/>
      <c r="FFG234" s="47"/>
      <c r="FFH234" s="48"/>
      <c r="FFI234" s="49"/>
      <c r="FFJ234" s="28"/>
      <c r="FFK234" s="196"/>
      <c r="FFL234" s="119"/>
      <c r="FFM234" s="47"/>
      <c r="FFN234" s="47"/>
      <c r="FFO234" s="48"/>
      <c r="FFP234" s="49"/>
      <c r="FFQ234" s="28"/>
      <c r="FFR234" s="196"/>
      <c r="FFS234" s="119"/>
      <c r="FFT234" s="47"/>
      <c r="FFU234" s="47"/>
      <c r="FFV234" s="48"/>
      <c r="FFW234" s="49"/>
      <c r="FFX234" s="28"/>
      <c r="FFY234" s="196"/>
      <c r="FFZ234" s="119"/>
      <c r="FGA234" s="47"/>
      <c r="FGB234" s="47"/>
      <c r="FGC234" s="48"/>
      <c r="FGD234" s="49"/>
      <c r="FGE234" s="28"/>
      <c r="FGF234" s="196"/>
      <c r="FGG234" s="119"/>
      <c r="FGH234" s="47"/>
      <c r="FGI234" s="47"/>
      <c r="FGJ234" s="48"/>
      <c r="FGK234" s="49"/>
      <c r="FGL234" s="28"/>
      <c r="FGM234" s="196"/>
      <c r="FGN234" s="119"/>
      <c r="FGO234" s="47"/>
      <c r="FGP234" s="47"/>
      <c r="FGQ234" s="48"/>
      <c r="FGR234" s="49"/>
      <c r="FGS234" s="28"/>
      <c r="FGT234" s="196"/>
      <c r="FGU234" s="119"/>
      <c r="FGV234" s="47"/>
      <c r="FGW234" s="47"/>
      <c r="FGX234" s="48"/>
      <c r="FGY234" s="49"/>
      <c r="FGZ234" s="28"/>
      <c r="FHA234" s="196"/>
      <c r="FHB234" s="119"/>
      <c r="FHC234" s="47"/>
      <c r="FHD234" s="47"/>
      <c r="FHE234" s="48"/>
      <c r="FHF234" s="49"/>
      <c r="FHG234" s="28"/>
      <c r="FHH234" s="196"/>
      <c r="FHI234" s="119"/>
      <c r="FHJ234" s="47"/>
      <c r="FHK234" s="47"/>
      <c r="FHL234" s="48"/>
      <c r="FHM234" s="49"/>
      <c r="FHN234" s="28"/>
      <c r="FHO234" s="196"/>
      <c r="FHP234" s="119"/>
      <c r="FHQ234" s="47"/>
      <c r="FHR234" s="47"/>
      <c r="FHS234" s="48"/>
      <c r="FHT234" s="49"/>
      <c r="FHU234" s="28"/>
      <c r="FHV234" s="196"/>
      <c r="FHW234" s="119"/>
      <c r="FHX234" s="47"/>
      <c r="FHY234" s="47"/>
      <c r="FHZ234" s="48"/>
      <c r="FIA234" s="49"/>
      <c r="FIB234" s="28"/>
      <c r="FIC234" s="196"/>
      <c r="FID234" s="119"/>
      <c r="FIE234" s="47"/>
      <c r="FIF234" s="47"/>
      <c r="FIG234" s="48"/>
      <c r="FIH234" s="49"/>
      <c r="FII234" s="28"/>
      <c r="FIJ234" s="196"/>
      <c r="FIK234" s="119"/>
      <c r="FIL234" s="47"/>
      <c r="FIM234" s="47"/>
      <c r="FIN234" s="48"/>
      <c r="FIO234" s="49"/>
      <c r="FIP234" s="28"/>
      <c r="FIQ234" s="196"/>
      <c r="FIR234" s="119"/>
      <c r="FIS234" s="47"/>
      <c r="FIT234" s="47"/>
      <c r="FIU234" s="48"/>
      <c r="FIV234" s="49"/>
      <c r="FIW234" s="28"/>
      <c r="FIX234" s="196"/>
      <c r="FIY234" s="119"/>
      <c r="FIZ234" s="47"/>
      <c r="FJA234" s="47"/>
      <c r="FJB234" s="48"/>
      <c r="FJC234" s="49"/>
      <c r="FJD234" s="28"/>
      <c r="FJE234" s="196"/>
      <c r="FJF234" s="119"/>
      <c r="FJG234" s="47"/>
      <c r="FJH234" s="47"/>
      <c r="FJI234" s="48"/>
      <c r="FJJ234" s="49"/>
      <c r="FJK234" s="28"/>
      <c r="FJL234" s="196"/>
      <c r="FJM234" s="119"/>
      <c r="FJN234" s="47"/>
      <c r="FJO234" s="47"/>
      <c r="FJP234" s="48"/>
      <c r="FJQ234" s="49"/>
      <c r="FJR234" s="28"/>
      <c r="FJS234" s="196"/>
      <c r="FJT234" s="119"/>
      <c r="FJU234" s="47"/>
      <c r="FJV234" s="47"/>
      <c r="FJW234" s="48"/>
      <c r="FJX234" s="49"/>
      <c r="FJY234" s="28"/>
      <c r="FJZ234" s="196"/>
      <c r="FKA234" s="119"/>
      <c r="FKB234" s="47"/>
      <c r="FKC234" s="47"/>
      <c r="FKD234" s="48"/>
      <c r="FKE234" s="49"/>
      <c r="FKF234" s="28"/>
      <c r="FKG234" s="196"/>
      <c r="FKH234" s="119"/>
      <c r="FKI234" s="47"/>
      <c r="FKJ234" s="47"/>
      <c r="FKK234" s="48"/>
      <c r="FKL234" s="49"/>
      <c r="FKM234" s="28"/>
      <c r="FKN234" s="196"/>
      <c r="FKO234" s="119"/>
      <c r="FKP234" s="47"/>
      <c r="FKQ234" s="47"/>
      <c r="FKR234" s="48"/>
      <c r="FKS234" s="49"/>
      <c r="FKT234" s="28"/>
      <c r="FKU234" s="196"/>
      <c r="FKV234" s="119"/>
      <c r="FKW234" s="47"/>
      <c r="FKX234" s="47"/>
      <c r="FKY234" s="48"/>
      <c r="FKZ234" s="49"/>
      <c r="FLA234" s="28"/>
      <c r="FLB234" s="196"/>
      <c r="FLC234" s="119"/>
      <c r="FLD234" s="47"/>
      <c r="FLE234" s="47"/>
      <c r="FLF234" s="48"/>
      <c r="FLG234" s="49"/>
      <c r="FLH234" s="28"/>
      <c r="FLI234" s="196"/>
      <c r="FLJ234" s="119"/>
      <c r="FLK234" s="47"/>
      <c r="FLL234" s="47"/>
      <c r="FLM234" s="48"/>
      <c r="FLN234" s="49"/>
      <c r="FLO234" s="28"/>
      <c r="FLP234" s="196"/>
      <c r="FLQ234" s="119"/>
      <c r="FLR234" s="47"/>
      <c r="FLS234" s="47"/>
      <c r="FLT234" s="48"/>
      <c r="FLU234" s="49"/>
      <c r="FLV234" s="28"/>
      <c r="FLW234" s="196"/>
      <c r="FLX234" s="119"/>
      <c r="FLY234" s="47"/>
      <c r="FLZ234" s="47"/>
      <c r="FMA234" s="48"/>
      <c r="FMB234" s="49"/>
      <c r="FMC234" s="28"/>
      <c r="FMD234" s="196"/>
      <c r="FME234" s="119"/>
      <c r="FMF234" s="47"/>
      <c r="FMG234" s="47"/>
      <c r="FMH234" s="48"/>
      <c r="FMI234" s="49"/>
      <c r="FMJ234" s="28"/>
      <c r="FMK234" s="196"/>
      <c r="FML234" s="119"/>
      <c r="FMM234" s="47"/>
      <c r="FMN234" s="47"/>
      <c r="FMO234" s="48"/>
      <c r="FMP234" s="49"/>
      <c r="FMQ234" s="28"/>
      <c r="FMR234" s="196"/>
      <c r="FMS234" s="119"/>
      <c r="FMT234" s="47"/>
      <c r="FMU234" s="47"/>
      <c r="FMV234" s="48"/>
      <c r="FMW234" s="49"/>
      <c r="FMX234" s="28"/>
      <c r="FMY234" s="196"/>
      <c r="FMZ234" s="119"/>
      <c r="FNA234" s="47"/>
      <c r="FNB234" s="47"/>
      <c r="FNC234" s="48"/>
      <c r="FND234" s="49"/>
      <c r="FNE234" s="28"/>
      <c r="FNF234" s="196"/>
      <c r="FNG234" s="119"/>
      <c r="FNH234" s="47"/>
      <c r="FNI234" s="47"/>
      <c r="FNJ234" s="48"/>
      <c r="FNK234" s="49"/>
      <c r="FNL234" s="28"/>
      <c r="FNM234" s="196"/>
      <c r="FNN234" s="119"/>
      <c r="FNO234" s="47"/>
      <c r="FNP234" s="47"/>
      <c r="FNQ234" s="48"/>
      <c r="FNR234" s="49"/>
      <c r="FNS234" s="28"/>
      <c r="FNT234" s="196"/>
      <c r="FNU234" s="119"/>
      <c r="FNV234" s="47"/>
      <c r="FNW234" s="47"/>
      <c r="FNX234" s="48"/>
      <c r="FNY234" s="49"/>
      <c r="FNZ234" s="28"/>
      <c r="FOA234" s="196"/>
      <c r="FOB234" s="119"/>
      <c r="FOC234" s="47"/>
      <c r="FOD234" s="47"/>
      <c r="FOE234" s="48"/>
      <c r="FOF234" s="49"/>
      <c r="FOG234" s="28"/>
      <c r="FOH234" s="196"/>
      <c r="FOI234" s="119"/>
      <c r="FOJ234" s="47"/>
      <c r="FOK234" s="47"/>
      <c r="FOL234" s="48"/>
      <c r="FOM234" s="49"/>
      <c r="FON234" s="28"/>
      <c r="FOO234" s="196"/>
      <c r="FOP234" s="119"/>
      <c r="FOQ234" s="47"/>
      <c r="FOR234" s="47"/>
      <c r="FOS234" s="48"/>
      <c r="FOT234" s="49"/>
      <c r="FOU234" s="28"/>
      <c r="FOV234" s="196"/>
      <c r="FOW234" s="119"/>
      <c r="FOX234" s="47"/>
      <c r="FOY234" s="47"/>
      <c r="FOZ234" s="48"/>
      <c r="FPA234" s="49"/>
      <c r="FPB234" s="28"/>
      <c r="FPC234" s="196"/>
      <c r="FPD234" s="119"/>
      <c r="FPE234" s="47"/>
      <c r="FPF234" s="47"/>
      <c r="FPG234" s="48"/>
      <c r="FPH234" s="49"/>
      <c r="FPI234" s="28"/>
      <c r="FPJ234" s="196"/>
      <c r="FPK234" s="119"/>
      <c r="FPL234" s="47"/>
      <c r="FPM234" s="47"/>
      <c r="FPN234" s="48"/>
      <c r="FPO234" s="49"/>
      <c r="FPP234" s="28"/>
      <c r="FPQ234" s="196"/>
      <c r="FPR234" s="119"/>
      <c r="FPS234" s="47"/>
      <c r="FPT234" s="47"/>
      <c r="FPU234" s="48"/>
      <c r="FPV234" s="49"/>
      <c r="FPW234" s="28"/>
      <c r="FPX234" s="196"/>
      <c r="FPY234" s="119"/>
      <c r="FPZ234" s="47"/>
      <c r="FQA234" s="47"/>
      <c r="FQB234" s="48"/>
      <c r="FQC234" s="49"/>
      <c r="FQD234" s="28"/>
      <c r="FQE234" s="196"/>
      <c r="FQF234" s="119"/>
      <c r="FQG234" s="47"/>
      <c r="FQH234" s="47"/>
      <c r="FQI234" s="48"/>
      <c r="FQJ234" s="49"/>
      <c r="FQK234" s="28"/>
      <c r="FQL234" s="196"/>
      <c r="FQM234" s="119"/>
      <c r="FQN234" s="47"/>
      <c r="FQO234" s="47"/>
      <c r="FQP234" s="48"/>
      <c r="FQQ234" s="49"/>
      <c r="FQR234" s="28"/>
      <c r="FQS234" s="196"/>
      <c r="FQT234" s="119"/>
      <c r="FQU234" s="47"/>
      <c r="FQV234" s="47"/>
      <c r="FQW234" s="48"/>
      <c r="FQX234" s="49"/>
      <c r="FQY234" s="28"/>
      <c r="FQZ234" s="196"/>
      <c r="FRA234" s="119"/>
      <c r="FRB234" s="47"/>
      <c r="FRC234" s="47"/>
      <c r="FRD234" s="48"/>
      <c r="FRE234" s="49"/>
      <c r="FRF234" s="28"/>
      <c r="FRG234" s="196"/>
      <c r="FRH234" s="119"/>
      <c r="FRI234" s="47"/>
      <c r="FRJ234" s="47"/>
      <c r="FRK234" s="48"/>
      <c r="FRL234" s="49"/>
      <c r="FRM234" s="28"/>
      <c r="FRN234" s="196"/>
      <c r="FRO234" s="119"/>
      <c r="FRP234" s="47"/>
      <c r="FRQ234" s="47"/>
      <c r="FRR234" s="48"/>
      <c r="FRS234" s="49"/>
      <c r="FRT234" s="28"/>
      <c r="FRU234" s="196"/>
      <c r="FRV234" s="119"/>
      <c r="FRW234" s="47"/>
      <c r="FRX234" s="47"/>
      <c r="FRY234" s="48"/>
      <c r="FRZ234" s="49"/>
      <c r="FSA234" s="28"/>
      <c r="FSB234" s="196"/>
      <c r="FSC234" s="119"/>
      <c r="FSD234" s="47"/>
      <c r="FSE234" s="47"/>
      <c r="FSF234" s="48"/>
      <c r="FSG234" s="49"/>
      <c r="FSH234" s="28"/>
      <c r="FSI234" s="196"/>
      <c r="FSJ234" s="119"/>
      <c r="FSK234" s="47"/>
      <c r="FSL234" s="47"/>
      <c r="FSM234" s="48"/>
      <c r="FSN234" s="49"/>
      <c r="FSO234" s="28"/>
      <c r="FSP234" s="196"/>
      <c r="FSQ234" s="119"/>
      <c r="FSR234" s="47"/>
      <c r="FSS234" s="47"/>
      <c r="FST234" s="48"/>
      <c r="FSU234" s="49"/>
      <c r="FSV234" s="28"/>
      <c r="FSW234" s="196"/>
      <c r="FSX234" s="119"/>
      <c r="FSY234" s="47"/>
      <c r="FSZ234" s="47"/>
      <c r="FTA234" s="48"/>
      <c r="FTB234" s="49"/>
      <c r="FTC234" s="28"/>
      <c r="FTD234" s="196"/>
      <c r="FTE234" s="119"/>
      <c r="FTF234" s="47"/>
      <c r="FTG234" s="47"/>
      <c r="FTH234" s="48"/>
      <c r="FTI234" s="49"/>
      <c r="FTJ234" s="28"/>
      <c r="FTK234" s="196"/>
      <c r="FTL234" s="119"/>
      <c r="FTM234" s="47"/>
      <c r="FTN234" s="47"/>
      <c r="FTO234" s="48"/>
      <c r="FTP234" s="49"/>
      <c r="FTQ234" s="28"/>
      <c r="FTR234" s="196"/>
      <c r="FTS234" s="119"/>
      <c r="FTT234" s="47"/>
      <c r="FTU234" s="47"/>
      <c r="FTV234" s="48"/>
      <c r="FTW234" s="49"/>
      <c r="FTX234" s="28"/>
      <c r="FTY234" s="196"/>
      <c r="FTZ234" s="119"/>
      <c r="FUA234" s="47"/>
      <c r="FUB234" s="47"/>
      <c r="FUC234" s="48"/>
      <c r="FUD234" s="49"/>
      <c r="FUE234" s="28"/>
      <c r="FUF234" s="196"/>
      <c r="FUG234" s="119"/>
      <c r="FUH234" s="47"/>
      <c r="FUI234" s="47"/>
      <c r="FUJ234" s="48"/>
      <c r="FUK234" s="49"/>
      <c r="FUL234" s="28"/>
      <c r="FUM234" s="196"/>
      <c r="FUN234" s="119"/>
      <c r="FUO234" s="47"/>
      <c r="FUP234" s="47"/>
      <c r="FUQ234" s="48"/>
      <c r="FUR234" s="49"/>
      <c r="FUS234" s="28"/>
      <c r="FUT234" s="196"/>
      <c r="FUU234" s="119"/>
      <c r="FUV234" s="47"/>
      <c r="FUW234" s="47"/>
      <c r="FUX234" s="48"/>
      <c r="FUY234" s="49"/>
      <c r="FUZ234" s="28"/>
      <c r="FVA234" s="196"/>
      <c r="FVB234" s="119"/>
      <c r="FVC234" s="47"/>
      <c r="FVD234" s="47"/>
      <c r="FVE234" s="48"/>
      <c r="FVF234" s="49"/>
      <c r="FVG234" s="28"/>
      <c r="FVH234" s="196"/>
      <c r="FVI234" s="119"/>
      <c r="FVJ234" s="47"/>
      <c r="FVK234" s="47"/>
      <c r="FVL234" s="48"/>
      <c r="FVM234" s="49"/>
      <c r="FVN234" s="28"/>
      <c r="FVO234" s="196"/>
      <c r="FVP234" s="119"/>
      <c r="FVQ234" s="47"/>
      <c r="FVR234" s="47"/>
      <c r="FVS234" s="48"/>
      <c r="FVT234" s="49"/>
      <c r="FVU234" s="28"/>
      <c r="FVV234" s="196"/>
      <c r="FVW234" s="119"/>
      <c r="FVX234" s="47"/>
      <c r="FVY234" s="47"/>
      <c r="FVZ234" s="48"/>
      <c r="FWA234" s="49"/>
      <c r="FWB234" s="28"/>
      <c r="FWC234" s="196"/>
      <c r="FWD234" s="119"/>
      <c r="FWE234" s="47"/>
      <c r="FWF234" s="47"/>
      <c r="FWG234" s="48"/>
      <c r="FWH234" s="49"/>
      <c r="FWI234" s="28"/>
      <c r="FWJ234" s="196"/>
      <c r="FWK234" s="119"/>
      <c r="FWL234" s="47"/>
      <c r="FWM234" s="47"/>
      <c r="FWN234" s="48"/>
      <c r="FWO234" s="49"/>
      <c r="FWP234" s="28"/>
      <c r="FWQ234" s="196"/>
      <c r="FWR234" s="119"/>
      <c r="FWS234" s="47"/>
      <c r="FWT234" s="47"/>
      <c r="FWU234" s="48"/>
      <c r="FWV234" s="49"/>
      <c r="FWW234" s="28"/>
      <c r="FWX234" s="196"/>
      <c r="FWY234" s="119"/>
      <c r="FWZ234" s="47"/>
      <c r="FXA234" s="47"/>
      <c r="FXB234" s="48"/>
      <c r="FXC234" s="49"/>
      <c r="FXD234" s="28"/>
      <c r="FXE234" s="196"/>
      <c r="FXF234" s="119"/>
      <c r="FXG234" s="47"/>
      <c r="FXH234" s="47"/>
      <c r="FXI234" s="48"/>
      <c r="FXJ234" s="49"/>
      <c r="FXK234" s="28"/>
      <c r="FXL234" s="196"/>
      <c r="FXM234" s="119"/>
      <c r="FXN234" s="47"/>
      <c r="FXO234" s="47"/>
      <c r="FXP234" s="48"/>
      <c r="FXQ234" s="49"/>
      <c r="FXR234" s="28"/>
      <c r="FXS234" s="196"/>
      <c r="FXT234" s="119"/>
      <c r="FXU234" s="47"/>
      <c r="FXV234" s="47"/>
      <c r="FXW234" s="48"/>
      <c r="FXX234" s="49"/>
      <c r="FXY234" s="28"/>
      <c r="FXZ234" s="196"/>
      <c r="FYA234" s="119"/>
      <c r="FYB234" s="47"/>
      <c r="FYC234" s="47"/>
      <c r="FYD234" s="48"/>
      <c r="FYE234" s="49"/>
      <c r="FYF234" s="28"/>
      <c r="FYG234" s="196"/>
      <c r="FYH234" s="119"/>
      <c r="FYI234" s="47"/>
      <c r="FYJ234" s="47"/>
      <c r="FYK234" s="48"/>
      <c r="FYL234" s="49"/>
      <c r="FYM234" s="28"/>
      <c r="FYN234" s="196"/>
      <c r="FYO234" s="119"/>
      <c r="FYP234" s="47"/>
      <c r="FYQ234" s="47"/>
      <c r="FYR234" s="48"/>
      <c r="FYS234" s="49"/>
      <c r="FYT234" s="28"/>
      <c r="FYU234" s="196"/>
      <c r="FYV234" s="119"/>
      <c r="FYW234" s="47"/>
      <c r="FYX234" s="47"/>
      <c r="FYY234" s="48"/>
      <c r="FYZ234" s="49"/>
      <c r="FZA234" s="28"/>
      <c r="FZB234" s="196"/>
      <c r="FZC234" s="119"/>
      <c r="FZD234" s="47"/>
      <c r="FZE234" s="47"/>
      <c r="FZF234" s="48"/>
      <c r="FZG234" s="49"/>
      <c r="FZH234" s="28"/>
      <c r="FZI234" s="196"/>
      <c r="FZJ234" s="119"/>
      <c r="FZK234" s="47"/>
      <c r="FZL234" s="47"/>
      <c r="FZM234" s="48"/>
      <c r="FZN234" s="49"/>
      <c r="FZO234" s="28"/>
      <c r="FZP234" s="196"/>
      <c r="FZQ234" s="119"/>
      <c r="FZR234" s="47"/>
      <c r="FZS234" s="47"/>
      <c r="FZT234" s="48"/>
      <c r="FZU234" s="49"/>
      <c r="FZV234" s="28"/>
      <c r="FZW234" s="196"/>
      <c r="FZX234" s="119"/>
      <c r="FZY234" s="47"/>
      <c r="FZZ234" s="47"/>
      <c r="GAA234" s="48"/>
      <c r="GAB234" s="49"/>
      <c r="GAC234" s="28"/>
      <c r="GAD234" s="196"/>
      <c r="GAE234" s="119"/>
      <c r="GAF234" s="47"/>
      <c r="GAG234" s="47"/>
      <c r="GAH234" s="48"/>
      <c r="GAI234" s="49"/>
      <c r="GAJ234" s="28"/>
      <c r="GAK234" s="196"/>
      <c r="GAL234" s="119"/>
      <c r="GAM234" s="47"/>
      <c r="GAN234" s="47"/>
      <c r="GAO234" s="48"/>
      <c r="GAP234" s="49"/>
      <c r="GAQ234" s="28"/>
      <c r="GAR234" s="196"/>
      <c r="GAS234" s="119"/>
      <c r="GAT234" s="47"/>
      <c r="GAU234" s="47"/>
      <c r="GAV234" s="48"/>
      <c r="GAW234" s="49"/>
      <c r="GAX234" s="28"/>
      <c r="GAY234" s="196"/>
      <c r="GAZ234" s="119"/>
      <c r="GBA234" s="47"/>
      <c r="GBB234" s="47"/>
      <c r="GBC234" s="48"/>
      <c r="GBD234" s="49"/>
      <c r="GBE234" s="28"/>
      <c r="GBF234" s="196"/>
      <c r="GBG234" s="119"/>
      <c r="GBH234" s="47"/>
      <c r="GBI234" s="47"/>
      <c r="GBJ234" s="48"/>
      <c r="GBK234" s="49"/>
      <c r="GBL234" s="28"/>
      <c r="GBM234" s="196"/>
      <c r="GBN234" s="119"/>
      <c r="GBO234" s="47"/>
      <c r="GBP234" s="47"/>
      <c r="GBQ234" s="48"/>
      <c r="GBR234" s="49"/>
      <c r="GBS234" s="28"/>
      <c r="GBT234" s="196"/>
      <c r="GBU234" s="119"/>
      <c r="GBV234" s="47"/>
      <c r="GBW234" s="47"/>
      <c r="GBX234" s="48"/>
      <c r="GBY234" s="49"/>
      <c r="GBZ234" s="28"/>
      <c r="GCA234" s="196"/>
      <c r="GCB234" s="119"/>
      <c r="GCC234" s="47"/>
      <c r="GCD234" s="47"/>
      <c r="GCE234" s="48"/>
      <c r="GCF234" s="49"/>
      <c r="GCG234" s="28"/>
      <c r="GCH234" s="196"/>
      <c r="GCI234" s="119"/>
      <c r="GCJ234" s="47"/>
      <c r="GCK234" s="47"/>
      <c r="GCL234" s="48"/>
      <c r="GCM234" s="49"/>
      <c r="GCN234" s="28"/>
      <c r="GCO234" s="196"/>
      <c r="GCP234" s="119"/>
      <c r="GCQ234" s="47"/>
      <c r="GCR234" s="47"/>
      <c r="GCS234" s="48"/>
      <c r="GCT234" s="49"/>
      <c r="GCU234" s="28"/>
      <c r="GCV234" s="196"/>
      <c r="GCW234" s="119"/>
      <c r="GCX234" s="47"/>
      <c r="GCY234" s="47"/>
      <c r="GCZ234" s="48"/>
      <c r="GDA234" s="49"/>
      <c r="GDB234" s="28"/>
      <c r="GDC234" s="196"/>
      <c r="GDD234" s="119"/>
      <c r="GDE234" s="47"/>
      <c r="GDF234" s="47"/>
      <c r="GDG234" s="48"/>
      <c r="GDH234" s="49"/>
      <c r="GDI234" s="28"/>
      <c r="GDJ234" s="196"/>
      <c r="GDK234" s="119"/>
      <c r="GDL234" s="47"/>
      <c r="GDM234" s="47"/>
      <c r="GDN234" s="48"/>
      <c r="GDO234" s="49"/>
      <c r="GDP234" s="28"/>
      <c r="GDQ234" s="196"/>
      <c r="GDR234" s="119"/>
      <c r="GDS234" s="47"/>
      <c r="GDT234" s="47"/>
      <c r="GDU234" s="48"/>
      <c r="GDV234" s="49"/>
      <c r="GDW234" s="28"/>
      <c r="GDX234" s="196"/>
      <c r="GDY234" s="119"/>
      <c r="GDZ234" s="47"/>
      <c r="GEA234" s="47"/>
      <c r="GEB234" s="48"/>
      <c r="GEC234" s="49"/>
      <c r="GED234" s="28"/>
      <c r="GEE234" s="196"/>
      <c r="GEF234" s="119"/>
      <c r="GEG234" s="47"/>
      <c r="GEH234" s="47"/>
      <c r="GEI234" s="48"/>
      <c r="GEJ234" s="49"/>
      <c r="GEK234" s="28"/>
      <c r="GEL234" s="196"/>
      <c r="GEM234" s="119"/>
      <c r="GEN234" s="47"/>
      <c r="GEO234" s="47"/>
      <c r="GEP234" s="48"/>
      <c r="GEQ234" s="49"/>
      <c r="GER234" s="28"/>
      <c r="GES234" s="196"/>
      <c r="GET234" s="119"/>
      <c r="GEU234" s="47"/>
      <c r="GEV234" s="47"/>
      <c r="GEW234" s="48"/>
      <c r="GEX234" s="49"/>
      <c r="GEY234" s="28"/>
      <c r="GEZ234" s="196"/>
      <c r="GFA234" s="119"/>
      <c r="GFB234" s="47"/>
      <c r="GFC234" s="47"/>
      <c r="GFD234" s="48"/>
      <c r="GFE234" s="49"/>
      <c r="GFF234" s="28"/>
      <c r="GFG234" s="196"/>
      <c r="GFH234" s="119"/>
      <c r="GFI234" s="47"/>
      <c r="GFJ234" s="47"/>
      <c r="GFK234" s="48"/>
      <c r="GFL234" s="49"/>
      <c r="GFM234" s="28"/>
      <c r="GFN234" s="196"/>
      <c r="GFO234" s="119"/>
      <c r="GFP234" s="47"/>
      <c r="GFQ234" s="47"/>
      <c r="GFR234" s="48"/>
      <c r="GFS234" s="49"/>
      <c r="GFT234" s="28"/>
      <c r="GFU234" s="196"/>
      <c r="GFV234" s="119"/>
      <c r="GFW234" s="47"/>
      <c r="GFX234" s="47"/>
      <c r="GFY234" s="48"/>
      <c r="GFZ234" s="49"/>
      <c r="GGA234" s="28"/>
      <c r="GGB234" s="196"/>
      <c r="GGC234" s="119"/>
      <c r="GGD234" s="47"/>
      <c r="GGE234" s="47"/>
      <c r="GGF234" s="48"/>
      <c r="GGG234" s="49"/>
      <c r="GGH234" s="28"/>
      <c r="GGI234" s="196"/>
      <c r="GGJ234" s="119"/>
      <c r="GGK234" s="47"/>
      <c r="GGL234" s="47"/>
      <c r="GGM234" s="48"/>
      <c r="GGN234" s="49"/>
      <c r="GGO234" s="28"/>
      <c r="GGP234" s="196"/>
      <c r="GGQ234" s="119"/>
      <c r="GGR234" s="47"/>
      <c r="GGS234" s="47"/>
      <c r="GGT234" s="48"/>
      <c r="GGU234" s="49"/>
      <c r="GGV234" s="28"/>
      <c r="GGW234" s="196"/>
      <c r="GGX234" s="119"/>
      <c r="GGY234" s="47"/>
      <c r="GGZ234" s="47"/>
      <c r="GHA234" s="48"/>
      <c r="GHB234" s="49"/>
      <c r="GHC234" s="28"/>
      <c r="GHD234" s="196"/>
      <c r="GHE234" s="119"/>
      <c r="GHF234" s="47"/>
      <c r="GHG234" s="47"/>
      <c r="GHH234" s="48"/>
      <c r="GHI234" s="49"/>
      <c r="GHJ234" s="28"/>
      <c r="GHK234" s="196"/>
      <c r="GHL234" s="119"/>
      <c r="GHM234" s="47"/>
      <c r="GHN234" s="47"/>
      <c r="GHO234" s="48"/>
      <c r="GHP234" s="49"/>
      <c r="GHQ234" s="28"/>
      <c r="GHR234" s="196"/>
      <c r="GHS234" s="119"/>
      <c r="GHT234" s="47"/>
      <c r="GHU234" s="47"/>
      <c r="GHV234" s="48"/>
      <c r="GHW234" s="49"/>
      <c r="GHX234" s="28"/>
      <c r="GHY234" s="196"/>
      <c r="GHZ234" s="119"/>
      <c r="GIA234" s="47"/>
      <c r="GIB234" s="47"/>
      <c r="GIC234" s="48"/>
      <c r="GID234" s="49"/>
      <c r="GIE234" s="28"/>
      <c r="GIF234" s="196"/>
      <c r="GIG234" s="119"/>
      <c r="GIH234" s="47"/>
      <c r="GII234" s="47"/>
      <c r="GIJ234" s="48"/>
      <c r="GIK234" s="49"/>
      <c r="GIL234" s="28"/>
      <c r="GIM234" s="196"/>
      <c r="GIN234" s="119"/>
      <c r="GIO234" s="47"/>
      <c r="GIP234" s="47"/>
      <c r="GIQ234" s="48"/>
      <c r="GIR234" s="49"/>
      <c r="GIS234" s="28"/>
      <c r="GIT234" s="196"/>
      <c r="GIU234" s="119"/>
      <c r="GIV234" s="47"/>
      <c r="GIW234" s="47"/>
      <c r="GIX234" s="48"/>
      <c r="GIY234" s="49"/>
      <c r="GIZ234" s="28"/>
      <c r="GJA234" s="196"/>
      <c r="GJB234" s="119"/>
      <c r="GJC234" s="47"/>
      <c r="GJD234" s="47"/>
      <c r="GJE234" s="48"/>
      <c r="GJF234" s="49"/>
      <c r="GJG234" s="28"/>
      <c r="GJH234" s="196"/>
      <c r="GJI234" s="119"/>
      <c r="GJJ234" s="47"/>
      <c r="GJK234" s="47"/>
      <c r="GJL234" s="48"/>
      <c r="GJM234" s="49"/>
      <c r="GJN234" s="28"/>
      <c r="GJO234" s="196"/>
      <c r="GJP234" s="119"/>
      <c r="GJQ234" s="47"/>
      <c r="GJR234" s="47"/>
      <c r="GJS234" s="48"/>
      <c r="GJT234" s="49"/>
      <c r="GJU234" s="28"/>
      <c r="GJV234" s="196"/>
      <c r="GJW234" s="119"/>
      <c r="GJX234" s="47"/>
      <c r="GJY234" s="47"/>
      <c r="GJZ234" s="48"/>
      <c r="GKA234" s="49"/>
      <c r="GKB234" s="28"/>
      <c r="GKC234" s="196"/>
      <c r="GKD234" s="119"/>
      <c r="GKE234" s="47"/>
      <c r="GKF234" s="47"/>
      <c r="GKG234" s="48"/>
      <c r="GKH234" s="49"/>
      <c r="GKI234" s="28"/>
      <c r="GKJ234" s="196"/>
      <c r="GKK234" s="119"/>
      <c r="GKL234" s="47"/>
      <c r="GKM234" s="47"/>
      <c r="GKN234" s="48"/>
      <c r="GKO234" s="49"/>
      <c r="GKP234" s="28"/>
      <c r="GKQ234" s="196"/>
      <c r="GKR234" s="119"/>
      <c r="GKS234" s="47"/>
      <c r="GKT234" s="47"/>
      <c r="GKU234" s="48"/>
      <c r="GKV234" s="49"/>
      <c r="GKW234" s="28"/>
      <c r="GKX234" s="196"/>
      <c r="GKY234" s="119"/>
      <c r="GKZ234" s="47"/>
      <c r="GLA234" s="47"/>
      <c r="GLB234" s="48"/>
      <c r="GLC234" s="49"/>
      <c r="GLD234" s="28"/>
      <c r="GLE234" s="196"/>
      <c r="GLF234" s="119"/>
      <c r="GLG234" s="47"/>
      <c r="GLH234" s="47"/>
      <c r="GLI234" s="48"/>
      <c r="GLJ234" s="49"/>
      <c r="GLK234" s="28"/>
      <c r="GLL234" s="196"/>
      <c r="GLM234" s="119"/>
      <c r="GLN234" s="47"/>
      <c r="GLO234" s="47"/>
      <c r="GLP234" s="48"/>
      <c r="GLQ234" s="49"/>
      <c r="GLR234" s="28"/>
      <c r="GLS234" s="196"/>
      <c r="GLT234" s="119"/>
      <c r="GLU234" s="47"/>
      <c r="GLV234" s="47"/>
      <c r="GLW234" s="48"/>
      <c r="GLX234" s="49"/>
      <c r="GLY234" s="28"/>
      <c r="GLZ234" s="196"/>
      <c r="GMA234" s="119"/>
      <c r="GMB234" s="47"/>
      <c r="GMC234" s="47"/>
      <c r="GMD234" s="48"/>
      <c r="GME234" s="49"/>
      <c r="GMF234" s="28"/>
      <c r="GMG234" s="196"/>
      <c r="GMH234" s="119"/>
      <c r="GMI234" s="47"/>
      <c r="GMJ234" s="47"/>
      <c r="GMK234" s="48"/>
      <c r="GML234" s="49"/>
      <c r="GMM234" s="28"/>
      <c r="GMN234" s="196"/>
      <c r="GMO234" s="119"/>
      <c r="GMP234" s="47"/>
      <c r="GMQ234" s="47"/>
      <c r="GMR234" s="48"/>
      <c r="GMS234" s="49"/>
      <c r="GMT234" s="28"/>
      <c r="GMU234" s="196"/>
      <c r="GMV234" s="119"/>
      <c r="GMW234" s="47"/>
      <c r="GMX234" s="47"/>
      <c r="GMY234" s="48"/>
      <c r="GMZ234" s="49"/>
      <c r="GNA234" s="28"/>
      <c r="GNB234" s="196"/>
      <c r="GNC234" s="119"/>
      <c r="GND234" s="47"/>
      <c r="GNE234" s="47"/>
      <c r="GNF234" s="48"/>
      <c r="GNG234" s="49"/>
      <c r="GNH234" s="28"/>
      <c r="GNI234" s="196"/>
      <c r="GNJ234" s="119"/>
      <c r="GNK234" s="47"/>
      <c r="GNL234" s="47"/>
      <c r="GNM234" s="48"/>
      <c r="GNN234" s="49"/>
      <c r="GNO234" s="28"/>
      <c r="GNP234" s="196"/>
      <c r="GNQ234" s="119"/>
      <c r="GNR234" s="47"/>
      <c r="GNS234" s="47"/>
      <c r="GNT234" s="48"/>
      <c r="GNU234" s="49"/>
      <c r="GNV234" s="28"/>
      <c r="GNW234" s="196"/>
      <c r="GNX234" s="119"/>
      <c r="GNY234" s="47"/>
      <c r="GNZ234" s="47"/>
      <c r="GOA234" s="48"/>
      <c r="GOB234" s="49"/>
      <c r="GOC234" s="28"/>
      <c r="GOD234" s="196"/>
      <c r="GOE234" s="119"/>
      <c r="GOF234" s="47"/>
      <c r="GOG234" s="47"/>
      <c r="GOH234" s="48"/>
      <c r="GOI234" s="49"/>
      <c r="GOJ234" s="28"/>
      <c r="GOK234" s="196"/>
      <c r="GOL234" s="119"/>
      <c r="GOM234" s="47"/>
      <c r="GON234" s="47"/>
      <c r="GOO234" s="48"/>
      <c r="GOP234" s="49"/>
      <c r="GOQ234" s="28"/>
      <c r="GOR234" s="196"/>
      <c r="GOS234" s="119"/>
      <c r="GOT234" s="47"/>
      <c r="GOU234" s="47"/>
      <c r="GOV234" s="48"/>
      <c r="GOW234" s="49"/>
      <c r="GOX234" s="28"/>
      <c r="GOY234" s="196"/>
      <c r="GOZ234" s="119"/>
      <c r="GPA234" s="47"/>
      <c r="GPB234" s="47"/>
      <c r="GPC234" s="48"/>
      <c r="GPD234" s="49"/>
      <c r="GPE234" s="28"/>
      <c r="GPF234" s="196"/>
      <c r="GPG234" s="119"/>
      <c r="GPH234" s="47"/>
      <c r="GPI234" s="47"/>
      <c r="GPJ234" s="48"/>
      <c r="GPK234" s="49"/>
      <c r="GPL234" s="28"/>
      <c r="GPM234" s="196"/>
      <c r="GPN234" s="119"/>
      <c r="GPO234" s="47"/>
      <c r="GPP234" s="47"/>
      <c r="GPQ234" s="48"/>
      <c r="GPR234" s="49"/>
      <c r="GPS234" s="28"/>
      <c r="GPT234" s="196"/>
      <c r="GPU234" s="119"/>
      <c r="GPV234" s="47"/>
      <c r="GPW234" s="47"/>
      <c r="GPX234" s="48"/>
      <c r="GPY234" s="49"/>
      <c r="GPZ234" s="28"/>
      <c r="GQA234" s="196"/>
      <c r="GQB234" s="119"/>
      <c r="GQC234" s="47"/>
      <c r="GQD234" s="47"/>
      <c r="GQE234" s="48"/>
      <c r="GQF234" s="49"/>
      <c r="GQG234" s="28"/>
      <c r="GQH234" s="196"/>
      <c r="GQI234" s="119"/>
      <c r="GQJ234" s="47"/>
      <c r="GQK234" s="47"/>
      <c r="GQL234" s="48"/>
      <c r="GQM234" s="49"/>
      <c r="GQN234" s="28"/>
      <c r="GQO234" s="196"/>
      <c r="GQP234" s="119"/>
      <c r="GQQ234" s="47"/>
      <c r="GQR234" s="47"/>
      <c r="GQS234" s="48"/>
      <c r="GQT234" s="49"/>
      <c r="GQU234" s="28"/>
      <c r="GQV234" s="196"/>
      <c r="GQW234" s="119"/>
      <c r="GQX234" s="47"/>
      <c r="GQY234" s="47"/>
      <c r="GQZ234" s="48"/>
      <c r="GRA234" s="49"/>
      <c r="GRB234" s="28"/>
      <c r="GRC234" s="196"/>
      <c r="GRD234" s="119"/>
      <c r="GRE234" s="47"/>
      <c r="GRF234" s="47"/>
      <c r="GRG234" s="48"/>
      <c r="GRH234" s="49"/>
      <c r="GRI234" s="28"/>
      <c r="GRJ234" s="196"/>
      <c r="GRK234" s="119"/>
      <c r="GRL234" s="47"/>
      <c r="GRM234" s="47"/>
      <c r="GRN234" s="48"/>
      <c r="GRO234" s="49"/>
      <c r="GRP234" s="28"/>
      <c r="GRQ234" s="196"/>
      <c r="GRR234" s="119"/>
      <c r="GRS234" s="47"/>
      <c r="GRT234" s="47"/>
      <c r="GRU234" s="48"/>
      <c r="GRV234" s="49"/>
      <c r="GRW234" s="28"/>
      <c r="GRX234" s="196"/>
      <c r="GRY234" s="119"/>
      <c r="GRZ234" s="47"/>
      <c r="GSA234" s="47"/>
      <c r="GSB234" s="48"/>
      <c r="GSC234" s="49"/>
      <c r="GSD234" s="28"/>
      <c r="GSE234" s="196"/>
      <c r="GSF234" s="119"/>
      <c r="GSG234" s="47"/>
      <c r="GSH234" s="47"/>
      <c r="GSI234" s="48"/>
      <c r="GSJ234" s="49"/>
      <c r="GSK234" s="28"/>
      <c r="GSL234" s="196"/>
      <c r="GSM234" s="119"/>
      <c r="GSN234" s="47"/>
      <c r="GSO234" s="47"/>
      <c r="GSP234" s="48"/>
      <c r="GSQ234" s="49"/>
      <c r="GSR234" s="28"/>
      <c r="GSS234" s="196"/>
      <c r="GST234" s="119"/>
      <c r="GSU234" s="47"/>
      <c r="GSV234" s="47"/>
      <c r="GSW234" s="48"/>
      <c r="GSX234" s="49"/>
      <c r="GSY234" s="28"/>
      <c r="GSZ234" s="196"/>
      <c r="GTA234" s="119"/>
      <c r="GTB234" s="47"/>
      <c r="GTC234" s="47"/>
      <c r="GTD234" s="48"/>
      <c r="GTE234" s="49"/>
      <c r="GTF234" s="28"/>
      <c r="GTG234" s="196"/>
      <c r="GTH234" s="119"/>
      <c r="GTI234" s="47"/>
      <c r="GTJ234" s="47"/>
      <c r="GTK234" s="48"/>
      <c r="GTL234" s="49"/>
      <c r="GTM234" s="28"/>
      <c r="GTN234" s="196"/>
      <c r="GTO234" s="119"/>
      <c r="GTP234" s="47"/>
      <c r="GTQ234" s="47"/>
      <c r="GTR234" s="48"/>
      <c r="GTS234" s="49"/>
      <c r="GTT234" s="28"/>
      <c r="GTU234" s="196"/>
      <c r="GTV234" s="119"/>
      <c r="GTW234" s="47"/>
      <c r="GTX234" s="47"/>
      <c r="GTY234" s="48"/>
      <c r="GTZ234" s="49"/>
      <c r="GUA234" s="28"/>
      <c r="GUB234" s="196"/>
      <c r="GUC234" s="119"/>
      <c r="GUD234" s="47"/>
      <c r="GUE234" s="47"/>
      <c r="GUF234" s="48"/>
      <c r="GUG234" s="49"/>
      <c r="GUH234" s="28"/>
      <c r="GUI234" s="196"/>
      <c r="GUJ234" s="119"/>
      <c r="GUK234" s="47"/>
      <c r="GUL234" s="47"/>
      <c r="GUM234" s="48"/>
      <c r="GUN234" s="49"/>
      <c r="GUO234" s="28"/>
      <c r="GUP234" s="196"/>
      <c r="GUQ234" s="119"/>
      <c r="GUR234" s="47"/>
      <c r="GUS234" s="47"/>
      <c r="GUT234" s="48"/>
      <c r="GUU234" s="49"/>
      <c r="GUV234" s="28"/>
      <c r="GUW234" s="196"/>
      <c r="GUX234" s="119"/>
      <c r="GUY234" s="47"/>
      <c r="GUZ234" s="47"/>
      <c r="GVA234" s="48"/>
      <c r="GVB234" s="49"/>
      <c r="GVC234" s="28"/>
      <c r="GVD234" s="196"/>
      <c r="GVE234" s="119"/>
      <c r="GVF234" s="47"/>
      <c r="GVG234" s="47"/>
      <c r="GVH234" s="48"/>
      <c r="GVI234" s="49"/>
      <c r="GVJ234" s="28"/>
      <c r="GVK234" s="196"/>
      <c r="GVL234" s="119"/>
      <c r="GVM234" s="47"/>
      <c r="GVN234" s="47"/>
      <c r="GVO234" s="48"/>
      <c r="GVP234" s="49"/>
      <c r="GVQ234" s="28"/>
      <c r="GVR234" s="196"/>
      <c r="GVS234" s="119"/>
      <c r="GVT234" s="47"/>
      <c r="GVU234" s="47"/>
      <c r="GVV234" s="48"/>
      <c r="GVW234" s="49"/>
      <c r="GVX234" s="28"/>
      <c r="GVY234" s="196"/>
      <c r="GVZ234" s="119"/>
      <c r="GWA234" s="47"/>
      <c r="GWB234" s="47"/>
      <c r="GWC234" s="48"/>
      <c r="GWD234" s="49"/>
      <c r="GWE234" s="28"/>
      <c r="GWF234" s="196"/>
      <c r="GWG234" s="119"/>
      <c r="GWH234" s="47"/>
      <c r="GWI234" s="47"/>
      <c r="GWJ234" s="48"/>
      <c r="GWK234" s="49"/>
      <c r="GWL234" s="28"/>
      <c r="GWM234" s="196"/>
      <c r="GWN234" s="119"/>
      <c r="GWO234" s="47"/>
      <c r="GWP234" s="47"/>
      <c r="GWQ234" s="48"/>
      <c r="GWR234" s="49"/>
      <c r="GWS234" s="28"/>
      <c r="GWT234" s="196"/>
      <c r="GWU234" s="119"/>
      <c r="GWV234" s="47"/>
      <c r="GWW234" s="47"/>
      <c r="GWX234" s="48"/>
      <c r="GWY234" s="49"/>
      <c r="GWZ234" s="28"/>
      <c r="GXA234" s="196"/>
      <c r="GXB234" s="119"/>
      <c r="GXC234" s="47"/>
      <c r="GXD234" s="47"/>
      <c r="GXE234" s="48"/>
      <c r="GXF234" s="49"/>
      <c r="GXG234" s="28"/>
      <c r="GXH234" s="196"/>
      <c r="GXI234" s="119"/>
      <c r="GXJ234" s="47"/>
      <c r="GXK234" s="47"/>
      <c r="GXL234" s="48"/>
      <c r="GXM234" s="49"/>
      <c r="GXN234" s="28"/>
      <c r="GXO234" s="196"/>
      <c r="GXP234" s="119"/>
      <c r="GXQ234" s="47"/>
      <c r="GXR234" s="47"/>
      <c r="GXS234" s="48"/>
      <c r="GXT234" s="49"/>
      <c r="GXU234" s="28"/>
      <c r="GXV234" s="196"/>
      <c r="GXW234" s="119"/>
      <c r="GXX234" s="47"/>
      <c r="GXY234" s="47"/>
      <c r="GXZ234" s="48"/>
      <c r="GYA234" s="49"/>
      <c r="GYB234" s="28"/>
      <c r="GYC234" s="196"/>
      <c r="GYD234" s="119"/>
      <c r="GYE234" s="47"/>
      <c r="GYF234" s="47"/>
      <c r="GYG234" s="48"/>
      <c r="GYH234" s="49"/>
      <c r="GYI234" s="28"/>
      <c r="GYJ234" s="196"/>
      <c r="GYK234" s="119"/>
      <c r="GYL234" s="47"/>
      <c r="GYM234" s="47"/>
      <c r="GYN234" s="48"/>
      <c r="GYO234" s="49"/>
      <c r="GYP234" s="28"/>
      <c r="GYQ234" s="196"/>
      <c r="GYR234" s="119"/>
      <c r="GYS234" s="47"/>
      <c r="GYT234" s="47"/>
      <c r="GYU234" s="48"/>
      <c r="GYV234" s="49"/>
      <c r="GYW234" s="28"/>
      <c r="GYX234" s="196"/>
      <c r="GYY234" s="119"/>
      <c r="GYZ234" s="47"/>
      <c r="GZA234" s="47"/>
      <c r="GZB234" s="48"/>
      <c r="GZC234" s="49"/>
      <c r="GZD234" s="28"/>
      <c r="GZE234" s="196"/>
      <c r="GZF234" s="119"/>
      <c r="GZG234" s="47"/>
      <c r="GZH234" s="47"/>
      <c r="GZI234" s="48"/>
      <c r="GZJ234" s="49"/>
      <c r="GZK234" s="28"/>
      <c r="GZL234" s="196"/>
      <c r="GZM234" s="119"/>
      <c r="GZN234" s="47"/>
      <c r="GZO234" s="47"/>
      <c r="GZP234" s="48"/>
      <c r="GZQ234" s="49"/>
      <c r="GZR234" s="28"/>
      <c r="GZS234" s="196"/>
      <c r="GZT234" s="119"/>
      <c r="GZU234" s="47"/>
      <c r="GZV234" s="47"/>
      <c r="GZW234" s="48"/>
      <c r="GZX234" s="49"/>
      <c r="GZY234" s="28"/>
      <c r="GZZ234" s="196"/>
      <c r="HAA234" s="119"/>
      <c r="HAB234" s="47"/>
      <c r="HAC234" s="47"/>
      <c r="HAD234" s="48"/>
      <c r="HAE234" s="49"/>
      <c r="HAF234" s="28"/>
      <c r="HAG234" s="196"/>
      <c r="HAH234" s="119"/>
      <c r="HAI234" s="47"/>
      <c r="HAJ234" s="47"/>
      <c r="HAK234" s="48"/>
      <c r="HAL234" s="49"/>
      <c r="HAM234" s="28"/>
      <c r="HAN234" s="196"/>
      <c r="HAO234" s="119"/>
      <c r="HAP234" s="47"/>
      <c r="HAQ234" s="47"/>
      <c r="HAR234" s="48"/>
      <c r="HAS234" s="49"/>
      <c r="HAT234" s="28"/>
      <c r="HAU234" s="196"/>
      <c r="HAV234" s="119"/>
      <c r="HAW234" s="47"/>
      <c r="HAX234" s="47"/>
      <c r="HAY234" s="48"/>
      <c r="HAZ234" s="49"/>
      <c r="HBA234" s="28"/>
      <c r="HBB234" s="196"/>
      <c r="HBC234" s="119"/>
      <c r="HBD234" s="47"/>
      <c r="HBE234" s="47"/>
      <c r="HBF234" s="48"/>
      <c r="HBG234" s="49"/>
      <c r="HBH234" s="28"/>
      <c r="HBI234" s="196"/>
      <c r="HBJ234" s="119"/>
      <c r="HBK234" s="47"/>
      <c r="HBL234" s="47"/>
      <c r="HBM234" s="48"/>
      <c r="HBN234" s="49"/>
      <c r="HBO234" s="28"/>
      <c r="HBP234" s="196"/>
      <c r="HBQ234" s="119"/>
      <c r="HBR234" s="47"/>
      <c r="HBS234" s="47"/>
      <c r="HBT234" s="48"/>
      <c r="HBU234" s="49"/>
      <c r="HBV234" s="28"/>
      <c r="HBW234" s="196"/>
      <c r="HBX234" s="119"/>
      <c r="HBY234" s="47"/>
      <c r="HBZ234" s="47"/>
      <c r="HCA234" s="48"/>
      <c r="HCB234" s="49"/>
      <c r="HCC234" s="28"/>
      <c r="HCD234" s="196"/>
      <c r="HCE234" s="119"/>
      <c r="HCF234" s="47"/>
      <c r="HCG234" s="47"/>
      <c r="HCH234" s="48"/>
      <c r="HCI234" s="49"/>
      <c r="HCJ234" s="28"/>
      <c r="HCK234" s="196"/>
      <c r="HCL234" s="119"/>
      <c r="HCM234" s="47"/>
      <c r="HCN234" s="47"/>
      <c r="HCO234" s="48"/>
      <c r="HCP234" s="49"/>
      <c r="HCQ234" s="28"/>
      <c r="HCR234" s="196"/>
      <c r="HCS234" s="119"/>
      <c r="HCT234" s="47"/>
      <c r="HCU234" s="47"/>
      <c r="HCV234" s="48"/>
      <c r="HCW234" s="49"/>
      <c r="HCX234" s="28"/>
      <c r="HCY234" s="196"/>
      <c r="HCZ234" s="119"/>
      <c r="HDA234" s="47"/>
      <c r="HDB234" s="47"/>
      <c r="HDC234" s="48"/>
      <c r="HDD234" s="49"/>
      <c r="HDE234" s="28"/>
      <c r="HDF234" s="196"/>
      <c r="HDG234" s="119"/>
      <c r="HDH234" s="47"/>
      <c r="HDI234" s="47"/>
      <c r="HDJ234" s="48"/>
      <c r="HDK234" s="49"/>
      <c r="HDL234" s="28"/>
      <c r="HDM234" s="196"/>
      <c r="HDN234" s="119"/>
      <c r="HDO234" s="47"/>
      <c r="HDP234" s="47"/>
      <c r="HDQ234" s="48"/>
      <c r="HDR234" s="49"/>
      <c r="HDS234" s="28"/>
      <c r="HDT234" s="196"/>
      <c r="HDU234" s="119"/>
      <c r="HDV234" s="47"/>
      <c r="HDW234" s="47"/>
      <c r="HDX234" s="48"/>
      <c r="HDY234" s="49"/>
      <c r="HDZ234" s="28"/>
      <c r="HEA234" s="196"/>
      <c r="HEB234" s="119"/>
      <c r="HEC234" s="47"/>
      <c r="HED234" s="47"/>
      <c r="HEE234" s="48"/>
      <c r="HEF234" s="49"/>
      <c r="HEG234" s="28"/>
      <c r="HEH234" s="196"/>
      <c r="HEI234" s="119"/>
      <c r="HEJ234" s="47"/>
      <c r="HEK234" s="47"/>
      <c r="HEL234" s="48"/>
      <c r="HEM234" s="49"/>
      <c r="HEN234" s="28"/>
      <c r="HEO234" s="196"/>
      <c r="HEP234" s="119"/>
      <c r="HEQ234" s="47"/>
      <c r="HER234" s="47"/>
      <c r="HES234" s="48"/>
      <c r="HET234" s="49"/>
      <c r="HEU234" s="28"/>
      <c r="HEV234" s="196"/>
      <c r="HEW234" s="119"/>
      <c r="HEX234" s="47"/>
      <c r="HEY234" s="47"/>
      <c r="HEZ234" s="48"/>
      <c r="HFA234" s="49"/>
      <c r="HFB234" s="28"/>
      <c r="HFC234" s="196"/>
      <c r="HFD234" s="119"/>
      <c r="HFE234" s="47"/>
      <c r="HFF234" s="47"/>
      <c r="HFG234" s="48"/>
      <c r="HFH234" s="49"/>
      <c r="HFI234" s="28"/>
      <c r="HFJ234" s="196"/>
      <c r="HFK234" s="119"/>
      <c r="HFL234" s="47"/>
      <c r="HFM234" s="47"/>
      <c r="HFN234" s="48"/>
      <c r="HFO234" s="49"/>
      <c r="HFP234" s="28"/>
      <c r="HFQ234" s="196"/>
      <c r="HFR234" s="119"/>
      <c r="HFS234" s="47"/>
      <c r="HFT234" s="47"/>
      <c r="HFU234" s="48"/>
      <c r="HFV234" s="49"/>
      <c r="HFW234" s="28"/>
      <c r="HFX234" s="196"/>
      <c r="HFY234" s="119"/>
      <c r="HFZ234" s="47"/>
      <c r="HGA234" s="47"/>
      <c r="HGB234" s="48"/>
      <c r="HGC234" s="49"/>
      <c r="HGD234" s="28"/>
      <c r="HGE234" s="196"/>
      <c r="HGF234" s="119"/>
      <c r="HGG234" s="47"/>
      <c r="HGH234" s="47"/>
      <c r="HGI234" s="48"/>
      <c r="HGJ234" s="49"/>
      <c r="HGK234" s="28"/>
      <c r="HGL234" s="196"/>
      <c r="HGM234" s="119"/>
      <c r="HGN234" s="47"/>
      <c r="HGO234" s="47"/>
      <c r="HGP234" s="48"/>
      <c r="HGQ234" s="49"/>
      <c r="HGR234" s="28"/>
      <c r="HGS234" s="196"/>
      <c r="HGT234" s="119"/>
      <c r="HGU234" s="47"/>
      <c r="HGV234" s="47"/>
      <c r="HGW234" s="48"/>
      <c r="HGX234" s="49"/>
      <c r="HGY234" s="28"/>
      <c r="HGZ234" s="196"/>
      <c r="HHA234" s="119"/>
      <c r="HHB234" s="47"/>
      <c r="HHC234" s="47"/>
      <c r="HHD234" s="48"/>
      <c r="HHE234" s="49"/>
      <c r="HHF234" s="28"/>
      <c r="HHG234" s="196"/>
      <c r="HHH234" s="119"/>
      <c r="HHI234" s="47"/>
      <c r="HHJ234" s="47"/>
      <c r="HHK234" s="48"/>
      <c r="HHL234" s="49"/>
      <c r="HHM234" s="28"/>
      <c r="HHN234" s="196"/>
      <c r="HHO234" s="119"/>
      <c r="HHP234" s="47"/>
      <c r="HHQ234" s="47"/>
      <c r="HHR234" s="48"/>
      <c r="HHS234" s="49"/>
      <c r="HHT234" s="28"/>
      <c r="HHU234" s="196"/>
      <c r="HHV234" s="119"/>
      <c r="HHW234" s="47"/>
      <c r="HHX234" s="47"/>
      <c r="HHY234" s="48"/>
      <c r="HHZ234" s="49"/>
      <c r="HIA234" s="28"/>
      <c r="HIB234" s="196"/>
      <c r="HIC234" s="119"/>
      <c r="HID234" s="47"/>
      <c r="HIE234" s="47"/>
      <c r="HIF234" s="48"/>
      <c r="HIG234" s="49"/>
      <c r="HIH234" s="28"/>
      <c r="HII234" s="196"/>
      <c r="HIJ234" s="119"/>
      <c r="HIK234" s="47"/>
      <c r="HIL234" s="47"/>
      <c r="HIM234" s="48"/>
      <c r="HIN234" s="49"/>
      <c r="HIO234" s="28"/>
      <c r="HIP234" s="196"/>
      <c r="HIQ234" s="119"/>
      <c r="HIR234" s="47"/>
      <c r="HIS234" s="47"/>
      <c r="HIT234" s="48"/>
      <c r="HIU234" s="49"/>
      <c r="HIV234" s="28"/>
      <c r="HIW234" s="196"/>
      <c r="HIX234" s="119"/>
      <c r="HIY234" s="47"/>
      <c r="HIZ234" s="47"/>
      <c r="HJA234" s="48"/>
      <c r="HJB234" s="49"/>
      <c r="HJC234" s="28"/>
      <c r="HJD234" s="196"/>
      <c r="HJE234" s="119"/>
      <c r="HJF234" s="47"/>
      <c r="HJG234" s="47"/>
      <c r="HJH234" s="48"/>
      <c r="HJI234" s="49"/>
      <c r="HJJ234" s="28"/>
      <c r="HJK234" s="196"/>
      <c r="HJL234" s="119"/>
      <c r="HJM234" s="47"/>
      <c r="HJN234" s="47"/>
      <c r="HJO234" s="48"/>
      <c r="HJP234" s="49"/>
      <c r="HJQ234" s="28"/>
      <c r="HJR234" s="196"/>
      <c r="HJS234" s="119"/>
      <c r="HJT234" s="47"/>
      <c r="HJU234" s="47"/>
      <c r="HJV234" s="48"/>
      <c r="HJW234" s="49"/>
      <c r="HJX234" s="28"/>
      <c r="HJY234" s="196"/>
      <c r="HJZ234" s="119"/>
      <c r="HKA234" s="47"/>
      <c r="HKB234" s="47"/>
      <c r="HKC234" s="48"/>
      <c r="HKD234" s="49"/>
      <c r="HKE234" s="28"/>
      <c r="HKF234" s="196"/>
      <c r="HKG234" s="119"/>
      <c r="HKH234" s="47"/>
      <c r="HKI234" s="47"/>
      <c r="HKJ234" s="48"/>
      <c r="HKK234" s="49"/>
      <c r="HKL234" s="28"/>
      <c r="HKM234" s="196"/>
      <c r="HKN234" s="119"/>
      <c r="HKO234" s="47"/>
      <c r="HKP234" s="47"/>
      <c r="HKQ234" s="48"/>
      <c r="HKR234" s="49"/>
      <c r="HKS234" s="28"/>
      <c r="HKT234" s="196"/>
      <c r="HKU234" s="119"/>
      <c r="HKV234" s="47"/>
      <c r="HKW234" s="47"/>
      <c r="HKX234" s="48"/>
      <c r="HKY234" s="49"/>
      <c r="HKZ234" s="28"/>
      <c r="HLA234" s="196"/>
      <c r="HLB234" s="119"/>
      <c r="HLC234" s="47"/>
      <c r="HLD234" s="47"/>
      <c r="HLE234" s="48"/>
      <c r="HLF234" s="49"/>
      <c r="HLG234" s="28"/>
      <c r="HLH234" s="196"/>
      <c r="HLI234" s="119"/>
      <c r="HLJ234" s="47"/>
      <c r="HLK234" s="47"/>
      <c r="HLL234" s="48"/>
      <c r="HLM234" s="49"/>
      <c r="HLN234" s="28"/>
      <c r="HLO234" s="196"/>
      <c r="HLP234" s="119"/>
      <c r="HLQ234" s="47"/>
      <c r="HLR234" s="47"/>
      <c r="HLS234" s="48"/>
      <c r="HLT234" s="49"/>
      <c r="HLU234" s="28"/>
      <c r="HLV234" s="196"/>
      <c r="HLW234" s="119"/>
      <c r="HLX234" s="47"/>
      <c r="HLY234" s="47"/>
      <c r="HLZ234" s="48"/>
      <c r="HMA234" s="49"/>
      <c r="HMB234" s="28"/>
      <c r="HMC234" s="196"/>
      <c r="HMD234" s="119"/>
      <c r="HME234" s="47"/>
      <c r="HMF234" s="47"/>
      <c r="HMG234" s="48"/>
      <c r="HMH234" s="49"/>
      <c r="HMI234" s="28"/>
      <c r="HMJ234" s="196"/>
      <c r="HMK234" s="119"/>
      <c r="HML234" s="47"/>
      <c r="HMM234" s="47"/>
      <c r="HMN234" s="48"/>
      <c r="HMO234" s="49"/>
      <c r="HMP234" s="28"/>
      <c r="HMQ234" s="196"/>
      <c r="HMR234" s="119"/>
      <c r="HMS234" s="47"/>
      <c r="HMT234" s="47"/>
      <c r="HMU234" s="48"/>
      <c r="HMV234" s="49"/>
      <c r="HMW234" s="28"/>
      <c r="HMX234" s="196"/>
      <c r="HMY234" s="119"/>
      <c r="HMZ234" s="47"/>
      <c r="HNA234" s="47"/>
      <c r="HNB234" s="48"/>
      <c r="HNC234" s="49"/>
      <c r="HND234" s="28"/>
      <c r="HNE234" s="196"/>
      <c r="HNF234" s="119"/>
      <c r="HNG234" s="47"/>
      <c r="HNH234" s="47"/>
      <c r="HNI234" s="48"/>
      <c r="HNJ234" s="49"/>
      <c r="HNK234" s="28"/>
      <c r="HNL234" s="196"/>
      <c r="HNM234" s="119"/>
      <c r="HNN234" s="47"/>
      <c r="HNO234" s="47"/>
      <c r="HNP234" s="48"/>
      <c r="HNQ234" s="49"/>
      <c r="HNR234" s="28"/>
      <c r="HNS234" s="196"/>
      <c r="HNT234" s="119"/>
      <c r="HNU234" s="47"/>
      <c r="HNV234" s="47"/>
      <c r="HNW234" s="48"/>
      <c r="HNX234" s="49"/>
      <c r="HNY234" s="28"/>
      <c r="HNZ234" s="196"/>
      <c r="HOA234" s="119"/>
      <c r="HOB234" s="47"/>
      <c r="HOC234" s="47"/>
      <c r="HOD234" s="48"/>
      <c r="HOE234" s="49"/>
      <c r="HOF234" s="28"/>
      <c r="HOG234" s="196"/>
      <c r="HOH234" s="119"/>
      <c r="HOI234" s="47"/>
      <c r="HOJ234" s="47"/>
      <c r="HOK234" s="48"/>
      <c r="HOL234" s="49"/>
      <c r="HOM234" s="28"/>
      <c r="HON234" s="196"/>
      <c r="HOO234" s="119"/>
      <c r="HOP234" s="47"/>
      <c r="HOQ234" s="47"/>
      <c r="HOR234" s="48"/>
      <c r="HOS234" s="49"/>
      <c r="HOT234" s="28"/>
      <c r="HOU234" s="196"/>
      <c r="HOV234" s="119"/>
      <c r="HOW234" s="47"/>
      <c r="HOX234" s="47"/>
      <c r="HOY234" s="48"/>
      <c r="HOZ234" s="49"/>
      <c r="HPA234" s="28"/>
      <c r="HPB234" s="196"/>
      <c r="HPC234" s="119"/>
      <c r="HPD234" s="47"/>
      <c r="HPE234" s="47"/>
      <c r="HPF234" s="48"/>
      <c r="HPG234" s="49"/>
      <c r="HPH234" s="28"/>
      <c r="HPI234" s="196"/>
      <c r="HPJ234" s="119"/>
      <c r="HPK234" s="47"/>
      <c r="HPL234" s="47"/>
      <c r="HPM234" s="48"/>
      <c r="HPN234" s="49"/>
      <c r="HPO234" s="28"/>
      <c r="HPP234" s="196"/>
      <c r="HPQ234" s="119"/>
      <c r="HPR234" s="47"/>
      <c r="HPS234" s="47"/>
      <c r="HPT234" s="48"/>
      <c r="HPU234" s="49"/>
      <c r="HPV234" s="28"/>
      <c r="HPW234" s="196"/>
      <c r="HPX234" s="119"/>
      <c r="HPY234" s="47"/>
      <c r="HPZ234" s="47"/>
      <c r="HQA234" s="48"/>
      <c r="HQB234" s="49"/>
      <c r="HQC234" s="28"/>
      <c r="HQD234" s="196"/>
      <c r="HQE234" s="119"/>
      <c r="HQF234" s="47"/>
      <c r="HQG234" s="47"/>
      <c r="HQH234" s="48"/>
      <c r="HQI234" s="49"/>
      <c r="HQJ234" s="28"/>
      <c r="HQK234" s="196"/>
      <c r="HQL234" s="119"/>
      <c r="HQM234" s="47"/>
      <c r="HQN234" s="47"/>
      <c r="HQO234" s="48"/>
      <c r="HQP234" s="49"/>
      <c r="HQQ234" s="28"/>
      <c r="HQR234" s="196"/>
      <c r="HQS234" s="119"/>
      <c r="HQT234" s="47"/>
      <c r="HQU234" s="47"/>
      <c r="HQV234" s="48"/>
      <c r="HQW234" s="49"/>
      <c r="HQX234" s="28"/>
      <c r="HQY234" s="196"/>
      <c r="HQZ234" s="119"/>
      <c r="HRA234" s="47"/>
      <c r="HRB234" s="47"/>
      <c r="HRC234" s="48"/>
      <c r="HRD234" s="49"/>
      <c r="HRE234" s="28"/>
      <c r="HRF234" s="196"/>
      <c r="HRG234" s="119"/>
      <c r="HRH234" s="47"/>
      <c r="HRI234" s="47"/>
      <c r="HRJ234" s="48"/>
      <c r="HRK234" s="49"/>
      <c r="HRL234" s="28"/>
      <c r="HRM234" s="196"/>
      <c r="HRN234" s="119"/>
      <c r="HRO234" s="47"/>
      <c r="HRP234" s="47"/>
      <c r="HRQ234" s="48"/>
      <c r="HRR234" s="49"/>
      <c r="HRS234" s="28"/>
      <c r="HRT234" s="196"/>
      <c r="HRU234" s="119"/>
      <c r="HRV234" s="47"/>
      <c r="HRW234" s="47"/>
      <c r="HRX234" s="48"/>
      <c r="HRY234" s="49"/>
      <c r="HRZ234" s="28"/>
      <c r="HSA234" s="196"/>
      <c r="HSB234" s="119"/>
      <c r="HSC234" s="47"/>
      <c r="HSD234" s="47"/>
      <c r="HSE234" s="48"/>
      <c r="HSF234" s="49"/>
      <c r="HSG234" s="28"/>
      <c r="HSH234" s="196"/>
      <c r="HSI234" s="119"/>
      <c r="HSJ234" s="47"/>
      <c r="HSK234" s="47"/>
      <c r="HSL234" s="48"/>
      <c r="HSM234" s="49"/>
      <c r="HSN234" s="28"/>
      <c r="HSO234" s="196"/>
      <c r="HSP234" s="119"/>
      <c r="HSQ234" s="47"/>
      <c r="HSR234" s="47"/>
      <c r="HSS234" s="48"/>
      <c r="HST234" s="49"/>
      <c r="HSU234" s="28"/>
      <c r="HSV234" s="196"/>
      <c r="HSW234" s="119"/>
      <c r="HSX234" s="47"/>
      <c r="HSY234" s="47"/>
      <c r="HSZ234" s="48"/>
      <c r="HTA234" s="49"/>
      <c r="HTB234" s="28"/>
      <c r="HTC234" s="196"/>
      <c r="HTD234" s="119"/>
      <c r="HTE234" s="47"/>
      <c r="HTF234" s="47"/>
      <c r="HTG234" s="48"/>
      <c r="HTH234" s="49"/>
      <c r="HTI234" s="28"/>
      <c r="HTJ234" s="196"/>
      <c r="HTK234" s="119"/>
      <c r="HTL234" s="47"/>
      <c r="HTM234" s="47"/>
      <c r="HTN234" s="48"/>
      <c r="HTO234" s="49"/>
      <c r="HTP234" s="28"/>
      <c r="HTQ234" s="196"/>
      <c r="HTR234" s="119"/>
      <c r="HTS234" s="47"/>
      <c r="HTT234" s="47"/>
      <c r="HTU234" s="48"/>
      <c r="HTV234" s="49"/>
      <c r="HTW234" s="28"/>
      <c r="HTX234" s="196"/>
      <c r="HTY234" s="119"/>
      <c r="HTZ234" s="47"/>
      <c r="HUA234" s="47"/>
      <c r="HUB234" s="48"/>
      <c r="HUC234" s="49"/>
      <c r="HUD234" s="28"/>
      <c r="HUE234" s="196"/>
      <c r="HUF234" s="119"/>
      <c r="HUG234" s="47"/>
      <c r="HUH234" s="47"/>
      <c r="HUI234" s="48"/>
      <c r="HUJ234" s="49"/>
      <c r="HUK234" s="28"/>
      <c r="HUL234" s="196"/>
      <c r="HUM234" s="119"/>
      <c r="HUN234" s="47"/>
      <c r="HUO234" s="47"/>
      <c r="HUP234" s="48"/>
      <c r="HUQ234" s="49"/>
      <c r="HUR234" s="28"/>
      <c r="HUS234" s="196"/>
      <c r="HUT234" s="119"/>
      <c r="HUU234" s="47"/>
      <c r="HUV234" s="47"/>
      <c r="HUW234" s="48"/>
      <c r="HUX234" s="49"/>
      <c r="HUY234" s="28"/>
      <c r="HUZ234" s="196"/>
      <c r="HVA234" s="119"/>
      <c r="HVB234" s="47"/>
      <c r="HVC234" s="47"/>
      <c r="HVD234" s="48"/>
      <c r="HVE234" s="49"/>
      <c r="HVF234" s="28"/>
      <c r="HVG234" s="196"/>
      <c r="HVH234" s="119"/>
      <c r="HVI234" s="47"/>
      <c r="HVJ234" s="47"/>
      <c r="HVK234" s="48"/>
      <c r="HVL234" s="49"/>
      <c r="HVM234" s="28"/>
      <c r="HVN234" s="196"/>
      <c r="HVO234" s="119"/>
      <c r="HVP234" s="47"/>
      <c r="HVQ234" s="47"/>
      <c r="HVR234" s="48"/>
      <c r="HVS234" s="49"/>
      <c r="HVT234" s="28"/>
      <c r="HVU234" s="196"/>
      <c r="HVV234" s="119"/>
      <c r="HVW234" s="47"/>
      <c r="HVX234" s="47"/>
      <c r="HVY234" s="48"/>
      <c r="HVZ234" s="49"/>
      <c r="HWA234" s="28"/>
      <c r="HWB234" s="196"/>
      <c r="HWC234" s="119"/>
      <c r="HWD234" s="47"/>
      <c r="HWE234" s="47"/>
      <c r="HWF234" s="48"/>
      <c r="HWG234" s="49"/>
      <c r="HWH234" s="28"/>
      <c r="HWI234" s="196"/>
      <c r="HWJ234" s="119"/>
      <c r="HWK234" s="47"/>
      <c r="HWL234" s="47"/>
      <c r="HWM234" s="48"/>
      <c r="HWN234" s="49"/>
      <c r="HWO234" s="28"/>
      <c r="HWP234" s="196"/>
      <c r="HWQ234" s="119"/>
      <c r="HWR234" s="47"/>
      <c r="HWS234" s="47"/>
      <c r="HWT234" s="48"/>
      <c r="HWU234" s="49"/>
      <c r="HWV234" s="28"/>
      <c r="HWW234" s="196"/>
      <c r="HWX234" s="119"/>
      <c r="HWY234" s="47"/>
      <c r="HWZ234" s="47"/>
      <c r="HXA234" s="48"/>
      <c r="HXB234" s="49"/>
      <c r="HXC234" s="28"/>
      <c r="HXD234" s="196"/>
      <c r="HXE234" s="119"/>
      <c r="HXF234" s="47"/>
      <c r="HXG234" s="47"/>
      <c r="HXH234" s="48"/>
      <c r="HXI234" s="49"/>
      <c r="HXJ234" s="28"/>
      <c r="HXK234" s="196"/>
      <c r="HXL234" s="119"/>
      <c r="HXM234" s="47"/>
      <c r="HXN234" s="47"/>
      <c r="HXO234" s="48"/>
      <c r="HXP234" s="49"/>
      <c r="HXQ234" s="28"/>
      <c r="HXR234" s="196"/>
      <c r="HXS234" s="119"/>
      <c r="HXT234" s="47"/>
      <c r="HXU234" s="47"/>
      <c r="HXV234" s="48"/>
      <c r="HXW234" s="49"/>
      <c r="HXX234" s="28"/>
      <c r="HXY234" s="196"/>
      <c r="HXZ234" s="119"/>
      <c r="HYA234" s="47"/>
      <c r="HYB234" s="47"/>
      <c r="HYC234" s="48"/>
      <c r="HYD234" s="49"/>
      <c r="HYE234" s="28"/>
      <c r="HYF234" s="196"/>
      <c r="HYG234" s="119"/>
      <c r="HYH234" s="47"/>
      <c r="HYI234" s="47"/>
      <c r="HYJ234" s="48"/>
      <c r="HYK234" s="49"/>
      <c r="HYL234" s="28"/>
      <c r="HYM234" s="196"/>
      <c r="HYN234" s="119"/>
      <c r="HYO234" s="47"/>
      <c r="HYP234" s="47"/>
      <c r="HYQ234" s="48"/>
      <c r="HYR234" s="49"/>
      <c r="HYS234" s="28"/>
      <c r="HYT234" s="196"/>
      <c r="HYU234" s="119"/>
      <c r="HYV234" s="47"/>
      <c r="HYW234" s="47"/>
      <c r="HYX234" s="48"/>
      <c r="HYY234" s="49"/>
      <c r="HYZ234" s="28"/>
      <c r="HZA234" s="196"/>
      <c r="HZB234" s="119"/>
      <c r="HZC234" s="47"/>
      <c r="HZD234" s="47"/>
      <c r="HZE234" s="48"/>
      <c r="HZF234" s="49"/>
      <c r="HZG234" s="28"/>
      <c r="HZH234" s="196"/>
      <c r="HZI234" s="119"/>
      <c r="HZJ234" s="47"/>
      <c r="HZK234" s="47"/>
      <c r="HZL234" s="48"/>
      <c r="HZM234" s="49"/>
      <c r="HZN234" s="28"/>
      <c r="HZO234" s="196"/>
      <c r="HZP234" s="119"/>
      <c r="HZQ234" s="47"/>
      <c r="HZR234" s="47"/>
      <c r="HZS234" s="48"/>
      <c r="HZT234" s="49"/>
      <c r="HZU234" s="28"/>
      <c r="HZV234" s="196"/>
      <c r="HZW234" s="119"/>
      <c r="HZX234" s="47"/>
      <c r="HZY234" s="47"/>
      <c r="HZZ234" s="48"/>
      <c r="IAA234" s="49"/>
      <c r="IAB234" s="28"/>
      <c r="IAC234" s="196"/>
      <c r="IAD234" s="119"/>
      <c r="IAE234" s="47"/>
      <c r="IAF234" s="47"/>
      <c r="IAG234" s="48"/>
      <c r="IAH234" s="49"/>
      <c r="IAI234" s="28"/>
      <c r="IAJ234" s="196"/>
      <c r="IAK234" s="119"/>
      <c r="IAL234" s="47"/>
      <c r="IAM234" s="47"/>
      <c r="IAN234" s="48"/>
      <c r="IAO234" s="49"/>
      <c r="IAP234" s="28"/>
      <c r="IAQ234" s="196"/>
      <c r="IAR234" s="119"/>
      <c r="IAS234" s="47"/>
      <c r="IAT234" s="47"/>
      <c r="IAU234" s="48"/>
      <c r="IAV234" s="49"/>
      <c r="IAW234" s="28"/>
      <c r="IAX234" s="196"/>
      <c r="IAY234" s="119"/>
      <c r="IAZ234" s="47"/>
      <c r="IBA234" s="47"/>
      <c r="IBB234" s="48"/>
      <c r="IBC234" s="49"/>
      <c r="IBD234" s="28"/>
      <c r="IBE234" s="196"/>
      <c r="IBF234" s="119"/>
      <c r="IBG234" s="47"/>
      <c r="IBH234" s="47"/>
      <c r="IBI234" s="48"/>
      <c r="IBJ234" s="49"/>
      <c r="IBK234" s="28"/>
      <c r="IBL234" s="196"/>
      <c r="IBM234" s="119"/>
      <c r="IBN234" s="47"/>
      <c r="IBO234" s="47"/>
      <c r="IBP234" s="48"/>
      <c r="IBQ234" s="49"/>
      <c r="IBR234" s="28"/>
      <c r="IBS234" s="196"/>
      <c r="IBT234" s="119"/>
      <c r="IBU234" s="47"/>
      <c r="IBV234" s="47"/>
      <c r="IBW234" s="48"/>
      <c r="IBX234" s="49"/>
      <c r="IBY234" s="28"/>
      <c r="IBZ234" s="196"/>
      <c r="ICA234" s="119"/>
      <c r="ICB234" s="47"/>
      <c r="ICC234" s="47"/>
      <c r="ICD234" s="48"/>
      <c r="ICE234" s="49"/>
      <c r="ICF234" s="28"/>
      <c r="ICG234" s="196"/>
      <c r="ICH234" s="119"/>
      <c r="ICI234" s="47"/>
      <c r="ICJ234" s="47"/>
      <c r="ICK234" s="48"/>
      <c r="ICL234" s="49"/>
      <c r="ICM234" s="28"/>
      <c r="ICN234" s="196"/>
      <c r="ICO234" s="119"/>
      <c r="ICP234" s="47"/>
      <c r="ICQ234" s="47"/>
      <c r="ICR234" s="48"/>
      <c r="ICS234" s="49"/>
      <c r="ICT234" s="28"/>
      <c r="ICU234" s="196"/>
      <c r="ICV234" s="119"/>
      <c r="ICW234" s="47"/>
      <c r="ICX234" s="47"/>
      <c r="ICY234" s="48"/>
      <c r="ICZ234" s="49"/>
      <c r="IDA234" s="28"/>
      <c r="IDB234" s="196"/>
      <c r="IDC234" s="119"/>
      <c r="IDD234" s="47"/>
      <c r="IDE234" s="47"/>
      <c r="IDF234" s="48"/>
      <c r="IDG234" s="49"/>
      <c r="IDH234" s="28"/>
      <c r="IDI234" s="196"/>
      <c r="IDJ234" s="119"/>
      <c r="IDK234" s="47"/>
      <c r="IDL234" s="47"/>
      <c r="IDM234" s="48"/>
      <c r="IDN234" s="49"/>
      <c r="IDO234" s="28"/>
      <c r="IDP234" s="196"/>
      <c r="IDQ234" s="119"/>
      <c r="IDR234" s="47"/>
      <c r="IDS234" s="47"/>
      <c r="IDT234" s="48"/>
      <c r="IDU234" s="49"/>
      <c r="IDV234" s="28"/>
      <c r="IDW234" s="196"/>
      <c r="IDX234" s="119"/>
      <c r="IDY234" s="47"/>
      <c r="IDZ234" s="47"/>
      <c r="IEA234" s="48"/>
      <c r="IEB234" s="49"/>
      <c r="IEC234" s="28"/>
      <c r="IED234" s="196"/>
      <c r="IEE234" s="119"/>
      <c r="IEF234" s="47"/>
      <c r="IEG234" s="47"/>
      <c r="IEH234" s="48"/>
      <c r="IEI234" s="49"/>
      <c r="IEJ234" s="28"/>
      <c r="IEK234" s="196"/>
      <c r="IEL234" s="119"/>
      <c r="IEM234" s="47"/>
      <c r="IEN234" s="47"/>
      <c r="IEO234" s="48"/>
      <c r="IEP234" s="49"/>
      <c r="IEQ234" s="28"/>
      <c r="IER234" s="196"/>
      <c r="IES234" s="119"/>
      <c r="IET234" s="47"/>
      <c r="IEU234" s="47"/>
      <c r="IEV234" s="48"/>
      <c r="IEW234" s="49"/>
      <c r="IEX234" s="28"/>
      <c r="IEY234" s="196"/>
      <c r="IEZ234" s="119"/>
      <c r="IFA234" s="47"/>
      <c r="IFB234" s="47"/>
      <c r="IFC234" s="48"/>
      <c r="IFD234" s="49"/>
      <c r="IFE234" s="28"/>
      <c r="IFF234" s="196"/>
      <c r="IFG234" s="119"/>
      <c r="IFH234" s="47"/>
      <c r="IFI234" s="47"/>
      <c r="IFJ234" s="48"/>
      <c r="IFK234" s="49"/>
      <c r="IFL234" s="28"/>
      <c r="IFM234" s="196"/>
      <c r="IFN234" s="119"/>
      <c r="IFO234" s="47"/>
      <c r="IFP234" s="47"/>
      <c r="IFQ234" s="48"/>
      <c r="IFR234" s="49"/>
      <c r="IFS234" s="28"/>
      <c r="IFT234" s="196"/>
      <c r="IFU234" s="119"/>
      <c r="IFV234" s="47"/>
      <c r="IFW234" s="47"/>
      <c r="IFX234" s="48"/>
      <c r="IFY234" s="49"/>
      <c r="IFZ234" s="28"/>
      <c r="IGA234" s="196"/>
      <c r="IGB234" s="119"/>
      <c r="IGC234" s="47"/>
      <c r="IGD234" s="47"/>
      <c r="IGE234" s="48"/>
      <c r="IGF234" s="49"/>
      <c r="IGG234" s="28"/>
      <c r="IGH234" s="196"/>
      <c r="IGI234" s="119"/>
      <c r="IGJ234" s="47"/>
      <c r="IGK234" s="47"/>
      <c r="IGL234" s="48"/>
      <c r="IGM234" s="49"/>
      <c r="IGN234" s="28"/>
      <c r="IGO234" s="196"/>
      <c r="IGP234" s="119"/>
      <c r="IGQ234" s="47"/>
      <c r="IGR234" s="47"/>
      <c r="IGS234" s="48"/>
      <c r="IGT234" s="49"/>
      <c r="IGU234" s="28"/>
      <c r="IGV234" s="196"/>
      <c r="IGW234" s="119"/>
      <c r="IGX234" s="47"/>
      <c r="IGY234" s="47"/>
      <c r="IGZ234" s="48"/>
      <c r="IHA234" s="49"/>
      <c r="IHB234" s="28"/>
      <c r="IHC234" s="196"/>
      <c r="IHD234" s="119"/>
      <c r="IHE234" s="47"/>
      <c r="IHF234" s="47"/>
      <c r="IHG234" s="48"/>
      <c r="IHH234" s="49"/>
      <c r="IHI234" s="28"/>
      <c r="IHJ234" s="196"/>
      <c r="IHK234" s="119"/>
      <c r="IHL234" s="47"/>
      <c r="IHM234" s="47"/>
      <c r="IHN234" s="48"/>
      <c r="IHO234" s="49"/>
      <c r="IHP234" s="28"/>
      <c r="IHQ234" s="196"/>
      <c r="IHR234" s="119"/>
      <c r="IHS234" s="47"/>
      <c r="IHT234" s="47"/>
      <c r="IHU234" s="48"/>
      <c r="IHV234" s="49"/>
      <c r="IHW234" s="28"/>
      <c r="IHX234" s="196"/>
      <c r="IHY234" s="119"/>
      <c r="IHZ234" s="47"/>
      <c r="IIA234" s="47"/>
      <c r="IIB234" s="48"/>
      <c r="IIC234" s="49"/>
      <c r="IID234" s="28"/>
      <c r="IIE234" s="196"/>
      <c r="IIF234" s="119"/>
      <c r="IIG234" s="47"/>
      <c r="IIH234" s="47"/>
      <c r="III234" s="48"/>
      <c r="IIJ234" s="49"/>
      <c r="IIK234" s="28"/>
      <c r="IIL234" s="196"/>
      <c r="IIM234" s="119"/>
      <c r="IIN234" s="47"/>
      <c r="IIO234" s="47"/>
      <c r="IIP234" s="48"/>
      <c r="IIQ234" s="49"/>
      <c r="IIR234" s="28"/>
      <c r="IIS234" s="196"/>
      <c r="IIT234" s="119"/>
      <c r="IIU234" s="47"/>
      <c r="IIV234" s="47"/>
      <c r="IIW234" s="48"/>
      <c r="IIX234" s="49"/>
      <c r="IIY234" s="28"/>
      <c r="IIZ234" s="196"/>
      <c r="IJA234" s="119"/>
      <c r="IJB234" s="47"/>
      <c r="IJC234" s="47"/>
      <c r="IJD234" s="48"/>
      <c r="IJE234" s="49"/>
      <c r="IJF234" s="28"/>
      <c r="IJG234" s="196"/>
      <c r="IJH234" s="119"/>
      <c r="IJI234" s="47"/>
      <c r="IJJ234" s="47"/>
      <c r="IJK234" s="48"/>
      <c r="IJL234" s="49"/>
      <c r="IJM234" s="28"/>
      <c r="IJN234" s="196"/>
      <c r="IJO234" s="119"/>
      <c r="IJP234" s="47"/>
      <c r="IJQ234" s="47"/>
      <c r="IJR234" s="48"/>
      <c r="IJS234" s="49"/>
      <c r="IJT234" s="28"/>
      <c r="IJU234" s="196"/>
      <c r="IJV234" s="119"/>
      <c r="IJW234" s="47"/>
      <c r="IJX234" s="47"/>
      <c r="IJY234" s="48"/>
      <c r="IJZ234" s="49"/>
      <c r="IKA234" s="28"/>
      <c r="IKB234" s="196"/>
      <c r="IKC234" s="119"/>
      <c r="IKD234" s="47"/>
      <c r="IKE234" s="47"/>
      <c r="IKF234" s="48"/>
      <c r="IKG234" s="49"/>
      <c r="IKH234" s="28"/>
      <c r="IKI234" s="196"/>
      <c r="IKJ234" s="119"/>
      <c r="IKK234" s="47"/>
      <c r="IKL234" s="47"/>
      <c r="IKM234" s="48"/>
      <c r="IKN234" s="49"/>
      <c r="IKO234" s="28"/>
      <c r="IKP234" s="196"/>
      <c r="IKQ234" s="119"/>
      <c r="IKR234" s="47"/>
      <c r="IKS234" s="47"/>
      <c r="IKT234" s="48"/>
      <c r="IKU234" s="49"/>
      <c r="IKV234" s="28"/>
      <c r="IKW234" s="196"/>
      <c r="IKX234" s="119"/>
      <c r="IKY234" s="47"/>
      <c r="IKZ234" s="47"/>
      <c r="ILA234" s="48"/>
      <c r="ILB234" s="49"/>
      <c r="ILC234" s="28"/>
      <c r="ILD234" s="196"/>
      <c r="ILE234" s="119"/>
      <c r="ILF234" s="47"/>
      <c r="ILG234" s="47"/>
      <c r="ILH234" s="48"/>
      <c r="ILI234" s="49"/>
      <c r="ILJ234" s="28"/>
      <c r="ILK234" s="196"/>
      <c r="ILL234" s="119"/>
      <c r="ILM234" s="47"/>
      <c r="ILN234" s="47"/>
      <c r="ILO234" s="48"/>
      <c r="ILP234" s="49"/>
      <c r="ILQ234" s="28"/>
      <c r="ILR234" s="196"/>
      <c r="ILS234" s="119"/>
      <c r="ILT234" s="47"/>
      <c r="ILU234" s="47"/>
      <c r="ILV234" s="48"/>
      <c r="ILW234" s="49"/>
      <c r="ILX234" s="28"/>
      <c r="ILY234" s="196"/>
      <c r="ILZ234" s="119"/>
      <c r="IMA234" s="47"/>
      <c r="IMB234" s="47"/>
      <c r="IMC234" s="48"/>
      <c r="IMD234" s="49"/>
      <c r="IME234" s="28"/>
      <c r="IMF234" s="196"/>
      <c r="IMG234" s="119"/>
      <c r="IMH234" s="47"/>
      <c r="IMI234" s="47"/>
      <c r="IMJ234" s="48"/>
      <c r="IMK234" s="49"/>
      <c r="IML234" s="28"/>
      <c r="IMM234" s="196"/>
      <c r="IMN234" s="119"/>
      <c r="IMO234" s="47"/>
      <c r="IMP234" s="47"/>
      <c r="IMQ234" s="48"/>
      <c r="IMR234" s="49"/>
      <c r="IMS234" s="28"/>
      <c r="IMT234" s="196"/>
      <c r="IMU234" s="119"/>
      <c r="IMV234" s="47"/>
      <c r="IMW234" s="47"/>
      <c r="IMX234" s="48"/>
      <c r="IMY234" s="49"/>
      <c r="IMZ234" s="28"/>
      <c r="INA234" s="196"/>
      <c r="INB234" s="119"/>
      <c r="INC234" s="47"/>
      <c r="IND234" s="47"/>
      <c r="INE234" s="48"/>
      <c r="INF234" s="49"/>
      <c r="ING234" s="28"/>
      <c r="INH234" s="196"/>
      <c r="INI234" s="119"/>
      <c r="INJ234" s="47"/>
      <c r="INK234" s="47"/>
      <c r="INL234" s="48"/>
      <c r="INM234" s="49"/>
      <c r="INN234" s="28"/>
      <c r="INO234" s="196"/>
      <c r="INP234" s="119"/>
      <c r="INQ234" s="47"/>
      <c r="INR234" s="47"/>
      <c r="INS234" s="48"/>
      <c r="INT234" s="49"/>
      <c r="INU234" s="28"/>
      <c r="INV234" s="196"/>
      <c r="INW234" s="119"/>
      <c r="INX234" s="47"/>
      <c r="INY234" s="47"/>
      <c r="INZ234" s="48"/>
      <c r="IOA234" s="49"/>
      <c r="IOB234" s="28"/>
      <c r="IOC234" s="196"/>
      <c r="IOD234" s="119"/>
      <c r="IOE234" s="47"/>
      <c r="IOF234" s="47"/>
      <c r="IOG234" s="48"/>
      <c r="IOH234" s="49"/>
      <c r="IOI234" s="28"/>
      <c r="IOJ234" s="196"/>
      <c r="IOK234" s="119"/>
      <c r="IOL234" s="47"/>
      <c r="IOM234" s="47"/>
      <c r="ION234" s="48"/>
      <c r="IOO234" s="49"/>
      <c r="IOP234" s="28"/>
      <c r="IOQ234" s="196"/>
      <c r="IOR234" s="119"/>
      <c r="IOS234" s="47"/>
      <c r="IOT234" s="47"/>
      <c r="IOU234" s="48"/>
      <c r="IOV234" s="49"/>
      <c r="IOW234" s="28"/>
      <c r="IOX234" s="196"/>
      <c r="IOY234" s="119"/>
      <c r="IOZ234" s="47"/>
      <c r="IPA234" s="47"/>
      <c r="IPB234" s="48"/>
      <c r="IPC234" s="49"/>
      <c r="IPD234" s="28"/>
      <c r="IPE234" s="196"/>
      <c r="IPF234" s="119"/>
      <c r="IPG234" s="47"/>
      <c r="IPH234" s="47"/>
      <c r="IPI234" s="48"/>
      <c r="IPJ234" s="49"/>
      <c r="IPK234" s="28"/>
      <c r="IPL234" s="196"/>
      <c r="IPM234" s="119"/>
      <c r="IPN234" s="47"/>
      <c r="IPO234" s="47"/>
      <c r="IPP234" s="48"/>
      <c r="IPQ234" s="49"/>
      <c r="IPR234" s="28"/>
      <c r="IPS234" s="196"/>
      <c r="IPT234" s="119"/>
      <c r="IPU234" s="47"/>
      <c r="IPV234" s="47"/>
      <c r="IPW234" s="48"/>
      <c r="IPX234" s="49"/>
      <c r="IPY234" s="28"/>
      <c r="IPZ234" s="196"/>
      <c r="IQA234" s="119"/>
      <c r="IQB234" s="47"/>
      <c r="IQC234" s="47"/>
      <c r="IQD234" s="48"/>
      <c r="IQE234" s="49"/>
      <c r="IQF234" s="28"/>
      <c r="IQG234" s="196"/>
      <c r="IQH234" s="119"/>
      <c r="IQI234" s="47"/>
      <c r="IQJ234" s="47"/>
      <c r="IQK234" s="48"/>
      <c r="IQL234" s="49"/>
      <c r="IQM234" s="28"/>
      <c r="IQN234" s="196"/>
      <c r="IQO234" s="119"/>
      <c r="IQP234" s="47"/>
      <c r="IQQ234" s="47"/>
      <c r="IQR234" s="48"/>
      <c r="IQS234" s="49"/>
      <c r="IQT234" s="28"/>
      <c r="IQU234" s="196"/>
      <c r="IQV234" s="119"/>
      <c r="IQW234" s="47"/>
      <c r="IQX234" s="47"/>
      <c r="IQY234" s="48"/>
      <c r="IQZ234" s="49"/>
      <c r="IRA234" s="28"/>
      <c r="IRB234" s="196"/>
      <c r="IRC234" s="119"/>
      <c r="IRD234" s="47"/>
      <c r="IRE234" s="47"/>
      <c r="IRF234" s="48"/>
      <c r="IRG234" s="49"/>
      <c r="IRH234" s="28"/>
      <c r="IRI234" s="196"/>
      <c r="IRJ234" s="119"/>
      <c r="IRK234" s="47"/>
      <c r="IRL234" s="47"/>
      <c r="IRM234" s="48"/>
      <c r="IRN234" s="49"/>
      <c r="IRO234" s="28"/>
      <c r="IRP234" s="196"/>
      <c r="IRQ234" s="119"/>
      <c r="IRR234" s="47"/>
      <c r="IRS234" s="47"/>
      <c r="IRT234" s="48"/>
      <c r="IRU234" s="49"/>
      <c r="IRV234" s="28"/>
      <c r="IRW234" s="196"/>
      <c r="IRX234" s="119"/>
      <c r="IRY234" s="47"/>
      <c r="IRZ234" s="47"/>
      <c r="ISA234" s="48"/>
      <c r="ISB234" s="49"/>
      <c r="ISC234" s="28"/>
      <c r="ISD234" s="196"/>
      <c r="ISE234" s="119"/>
      <c r="ISF234" s="47"/>
      <c r="ISG234" s="47"/>
      <c r="ISH234" s="48"/>
      <c r="ISI234" s="49"/>
      <c r="ISJ234" s="28"/>
      <c r="ISK234" s="196"/>
      <c r="ISL234" s="119"/>
      <c r="ISM234" s="47"/>
      <c r="ISN234" s="47"/>
      <c r="ISO234" s="48"/>
      <c r="ISP234" s="49"/>
      <c r="ISQ234" s="28"/>
      <c r="ISR234" s="196"/>
      <c r="ISS234" s="119"/>
      <c r="IST234" s="47"/>
      <c r="ISU234" s="47"/>
      <c r="ISV234" s="48"/>
      <c r="ISW234" s="49"/>
      <c r="ISX234" s="28"/>
      <c r="ISY234" s="196"/>
      <c r="ISZ234" s="119"/>
      <c r="ITA234" s="47"/>
      <c r="ITB234" s="47"/>
      <c r="ITC234" s="48"/>
      <c r="ITD234" s="49"/>
      <c r="ITE234" s="28"/>
      <c r="ITF234" s="196"/>
      <c r="ITG234" s="119"/>
      <c r="ITH234" s="47"/>
      <c r="ITI234" s="47"/>
      <c r="ITJ234" s="48"/>
      <c r="ITK234" s="49"/>
      <c r="ITL234" s="28"/>
      <c r="ITM234" s="196"/>
      <c r="ITN234" s="119"/>
      <c r="ITO234" s="47"/>
      <c r="ITP234" s="47"/>
      <c r="ITQ234" s="48"/>
      <c r="ITR234" s="49"/>
      <c r="ITS234" s="28"/>
      <c r="ITT234" s="196"/>
      <c r="ITU234" s="119"/>
      <c r="ITV234" s="47"/>
      <c r="ITW234" s="47"/>
      <c r="ITX234" s="48"/>
      <c r="ITY234" s="49"/>
      <c r="ITZ234" s="28"/>
      <c r="IUA234" s="196"/>
      <c r="IUB234" s="119"/>
      <c r="IUC234" s="47"/>
      <c r="IUD234" s="47"/>
      <c r="IUE234" s="48"/>
      <c r="IUF234" s="49"/>
      <c r="IUG234" s="28"/>
      <c r="IUH234" s="196"/>
      <c r="IUI234" s="119"/>
      <c r="IUJ234" s="47"/>
      <c r="IUK234" s="47"/>
      <c r="IUL234" s="48"/>
      <c r="IUM234" s="49"/>
      <c r="IUN234" s="28"/>
      <c r="IUO234" s="196"/>
      <c r="IUP234" s="119"/>
      <c r="IUQ234" s="47"/>
      <c r="IUR234" s="47"/>
      <c r="IUS234" s="48"/>
      <c r="IUT234" s="49"/>
      <c r="IUU234" s="28"/>
      <c r="IUV234" s="196"/>
      <c r="IUW234" s="119"/>
      <c r="IUX234" s="47"/>
      <c r="IUY234" s="47"/>
      <c r="IUZ234" s="48"/>
      <c r="IVA234" s="49"/>
      <c r="IVB234" s="28"/>
      <c r="IVC234" s="196"/>
      <c r="IVD234" s="119"/>
      <c r="IVE234" s="47"/>
      <c r="IVF234" s="47"/>
      <c r="IVG234" s="48"/>
      <c r="IVH234" s="49"/>
      <c r="IVI234" s="28"/>
      <c r="IVJ234" s="196"/>
      <c r="IVK234" s="119"/>
      <c r="IVL234" s="47"/>
      <c r="IVM234" s="47"/>
      <c r="IVN234" s="48"/>
      <c r="IVO234" s="49"/>
      <c r="IVP234" s="28"/>
      <c r="IVQ234" s="196"/>
      <c r="IVR234" s="119"/>
      <c r="IVS234" s="47"/>
      <c r="IVT234" s="47"/>
      <c r="IVU234" s="48"/>
      <c r="IVV234" s="49"/>
      <c r="IVW234" s="28"/>
      <c r="IVX234" s="196"/>
      <c r="IVY234" s="119"/>
      <c r="IVZ234" s="47"/>
      <c r="IWA234" s="47"/>
      <c r="IWB234" s="48"/>
      <c r="IWC234" s="49"/>
      <c r="IWD234" s="28"/>
      <c r="IWE234" s="196"/>
      <c r="IWF234" s="119"/>
      <c r="IWG234" s="47"/>
      <c r="IWH234" s="47"/>
      <c r="IWI234" s="48"/>
      <c r="IWJ234" s="49"/>
      <c r="IWK234" s="28"/>
      <c r="IWL234" s="196"/>
      <c r="IWM234" s="119"/>
      <c r="IWN234" s="47"/>
      <c r="IWO234" s="47"/>
      <c r="IWP234" s="48"/>
      <c r="IWQ234" s="49"/>
      <c r="IWR234" s="28"/>
      <c r="IWS234" s="196"/>
      <c r="IWT234" s="119"/>
      <c r="IWU234" s="47"/>
      <c r="IWV234" s="47"/>
      <c r="IWW234" s="48"/>
      <c r="IWX234" s="49"/>
      <c r="IWY234" s="28"/>
      <c r="IWZ234" s="196"/>
      <c r="IXA234" s="119"/>
      <c r="IXB234" s="47"/>
      <c r="IXC234" s="47"/>
      <c r="IXD234" s="48"/>
      <c r="IXE234" s="49"/>
      <c r="IXF234" s="28"/>
      <c r="IXG234" s="196"/>
      <c r="IXH234" s="119"/>
      <c r="IXI234" s="47"/>
      <c r="IXJ234" s="47"/>
      <c r="IXK234" s="48"/>
      <c r="IXL234" s="49"/>
      <c r="IXM234" s="28"/>
      <c r="IXN234" s="196"/>
      <c r="IXO234" s="119"/>
      <c r="IXP234" s="47"/>
      <c r="IXQ234" s="47"/>
      <c r="IXR234" s="48"/>
      <c r="IXS234" s="49"/>
      <c r="IXT234" s="28"/>
      <c r="IXU234" s="196"/>
      <c r="IXV234" s="119"/>
      <c r="IXW234" s="47"/>
      <c r="IXX234" s="47"/>
      <c r="IXY234" s="48"/>
      <c r="IXZ234" s="49"/>
      <c r="IYA234" s="28"/>
      <c r="IYB234" s="196"/>
      <c r="IYC234" s="119"/>
      <c r="IYD234" s="47"/>
      <c r="IYE234" s="47"/>
      <c r="IYF234" s="48"/>
      <c r="IYG234" s="49"/>
      <c r="IYH234" s="28"/>
      <c r="IYI234" s="196"/>
      <c r="IYJ234" s="119"/>
      <c r="IYK234" s="47"/>
      <c r="IYL234" s="47"/>
      <c r="IYM234" s="48"/>
      <c r="IYN234" s="49"/>
      <c r="IYO234" s="28"/>
      <c r="IYP234" s="196"/>
      <c r="IYQ234" s="119"/>
      <c r="IYR234" s="47"/>
      <c r="IYS234" s="47"/>
      <c r="IYT234" s="48"/>
      <c r="IYU234" s="49"/>
      <c r="IYV234" s="28"/>
      <c r="IYW234" s="196"/>
      <c r="IYX234" s="119"/>
      <c r="IYY234" s="47"/>
      <c r="IYZ234" s="47"/>
      <c r="IZA234" s="48"/>
      <c r="IZB234" s="49"/>
      <c r="IZC234" s="28"/>
      <c r="IZD234" s="196"/>
      <c r="IZE234" s="119"/>
      <c r="IZF234" s="47"/>
      <c r="IZG234" s="47"/>
      <c r="IZH234" s="48"/>
      <c r="IZI234" s="49"/>
      <c r="IZJ234" s="28"/>
      <c r="IZK234" s="196"/>
      <c r="IZL234" s="119"/>
      <c r="IZM234" s="47"/>
      <c r="IZN234" s="47"/>
      <c r="IZO234" s="48"/>
      <c r="IZP234" s="49"/>
      <c r="IZQ234" s="28"/>
      <c r="IZR234" s="196"/>
      <c r="IZS234" s="119"/>
      <c r="IZT234" s="47"/>
      <c r="IZU234" s="47"/>
      <c r="IZV234" s="48"/>
      <c r="IZW234" s="49"/>
      <c r="IZX234" s="28"/>
      <c r="IZY234" s="196"/>
      <c r="IZZ234" s="119"/>
      <c r="JAA234" s="47"/>
      <c r="JAB234" s="47"/>
      <c r="JAC234" s="48"/>
      <c r="JAD234" s="49"/>
      <c r="JAE234" s="28"/>
      <c r="JAF234" s="196"/>
      <c r="JAG234" s="119"/>
      <c r="JAH234" s="47"/>
      <c r="JAI234" s="47"/>
      <c r="JAJ234" s="48"/>
      <c r="JAK234" s="49"/>
      <c r="JAL234" s="28"/>
      <c r="JAM234" s="196"/>
      <c r="JAN234" s="119"/>
      <c r="JAO234" s="47"/>
      <c r="JAP234" s="47"/>
      <c r="JAQ234" s="48"/>
      <c r="JAR234" s="49"/>
      <c r="JAS234" s="28"/>
      <c r="JAT234" s="196"/>
      <c r="JAU234" s="119"/>
      <c r="JAV234" s="47"/>
      <c r="JAW234" s="47"/>
      <c r="JAX234" s="48"/>
      <c r="JAY234" s="49"/>
      <c r="JAZ234" s="28"/>
      <c r="JBA234" s="196"/>
      <c r="JBB234" s="119"/>
      <c r="JBC234" s="47"/>
      <c r="JBD234" s="47"/>
      <c r="JBE234" s="48"/>
      <c r="JBF234" s="49"/>
      <c r="JBG234" s="28"/>
      <c r="JBH234" s="196"/>
      <c r="JBI234" s="119"/>
      <c r="JBJ234" s="47"/>
      <c r="JBK234" s="47"/>
      <c r="JBL234" s="48"/>
      <c r="JBM234" s="49"/>
      <c r="JBN234" s="28"/>
      <c r="JBO234" s="196"/>
      <c r="JBP234" s="119"/>
      <c r="JBQ234" s="47"/>
      <c r="JBR234" s="47"/>
      <c r="JBS234" s="48"/>
      <c r="JBT234" s="49"/>
      <c r="JBU234" s="28"/>
      <c r="JBV234" s="196"/>
      <c r="JBW234" s="119"/>
      <c r="JBX234" s="47"/>
      <c r="JBY234" s="47"/>
      <c r="JBZ234" s="48"/>
      <c r="JCA234" s="49"/>
      <c r="JCB234" s="28"/>
      <c r="JCC234" s="196"/>
      <c r="JCD234" s="119"/>
      <c r="JCE234" s="47"/>
      <c r="JCF234" s="47"/>
      <c r="JCG234" s="48"/>
      <c r="JCH234" s="49"/>
      <c r="JCI234" s="28"/>
      <c r="JCJ234" s="196"/>
      <c r="JCK234" s="119"/>
      <c r="JCL234" s="47"/>
      <c r="JCM234" s="47"/>
      <c r="JCN234" s="48"/>
      <c r="JCO234" s="49"/>
      <c r="JCP234" s="28"/>
      <c r="JCQ234" s="196"/>
      <c r="JCR234" s="119"/>
      <c r="JCS234" s="47"/>
      <c r="JCT234" s="47"/>
      <c r="JCU234" s="48"/>
      <c r="JCV234" s="49"/>
      <c r="JCW234" s="28"/>
      <c r="JCX234" s="196"/>
      <c r="JCY234" s="119"/>
      <c r="JCZ234" s="47"/>
      <c r="JDA234" s="47"/>
      <c r="JDB234" s="48"/>
      <c r="JDC234" s="49"/>
      <c r="JDD234" s="28"/>
      <c r="JDE234" s="196"/>
      <c r="JDF234" s="119"/>
      <c r="JDG234" s="47"/>
      <c r="JDH234" s="47"/>
      <c r="JDI234" s="48"/>
      <c r="JDJ234" s="49"/>
      <c r="JDK234" s="28"/>
      <c r="JDL234" s="196"/>
      <c r="JDM234" s="119"/>
      <c r="JDN234" s="47"/>
      <c r="JDO234" s="47"/>
      <c r="JDP234" s="48"/>
      <c r="JDQ234" s="49"/>
      <c r="JDR234" s="28"/>
      <c r="JDS234" s="196"/>
      <c r="JDT234" s="119"/>
      <c r="JDU234" s="47"/>
      <c r="JDV234" s="47"/>
      <c r="JDW234" s="48"/>
      <c r="JDX234" s="49"/>
      <c r="JDY234" s="28"/>
      <c r="JDZ234" s="196"/>
      <c r="JEA234" s="119"/>
      <c r="JEB234" s="47"/>
      <c r="JEC234" s="47"/>
      <c r="JED234" s="48"/>
      <c r="JEE234" s="49"/>
      <c r="JEF234" s="28"/>
      <c r="JEG234" s="196"/>
      <c r="JEH234" s="119"/>
      <c r="JEI234" s="47"/>
      <c r="JEJ234" s="47"/>
      <c r="JEK234" s="48"/>
      <c r="JEL234" s="49"/>
      <c r="JEM234" s="28"/>
      <c r="JEN234" s="196"/>
      <c r="JEO234" s="119"/>
      <c r="JEP234" s="47"/>
      <c r="JEQ234" s="47"/>
      <c r="JER234" s="48"/>
      <c r="JES234" s="49"/>
      <c r="JET234" s="28"/>
      <c r="JEU234" s="196"/>
      <c r="JEV234" s="119"/>
      <c r="JEW234" s="47"/>
      <c r="JEX234" s="47"/>
      <c r="JEY234" s="48"/>
      <c r="JEZ234" s="49"/>
      <c r="JFA234" s="28"/>
      <c r="JFB234" s="196"/>
      <c r="JFC234" s="119"/>
      <c r="JFD234" s="47"/>
      <c r="JFE234" s="47"/>
      <c r="JFF234" s="48"/>
      <c r="JFG234" s="49"/>
      <c r="JFH234" s="28"/>
      <c r="JFI234" s="196"/>
      <c r="JFJ234" s="119"/>
      <c r="JFK234" s="47"/>
      <c r="JFL234" s="47"/>
      <c r="JFM234" s="48"/>
      <c r="JFN234" s="49"/>
      <c r="JFO234" s="28"/>
      <c r="JFP234" s="196"/>
      <c r="JFQ234" s="119"/>
      <c r="JFR234" s="47"/>
      <c r="JFS234" s="47"/>
      <c r="JFT234" s="48"/>
      <c r="JFU234" s="49"/>
      <c r="JFV234" s="28"/>
      <c r="JFW234" s="196"/>
      <c r="JFX234" s="119"/>
      <c r="JFY234" s="47"/>
      <c r="JFZ234" s="47"/>
      <c r="JGA234" s="48"/>
      <c r="JGB234" s="49"/>
      <c r="JGC234" s="28"/>
      <c r="JGD234" s="196"/>
      <c r="JGE234" s="119"/>
      <c r="JGF234" s="47"/>
      <c r="JGG234" s="47"/>
      <c r="JGH234" s="48"/>
      <c r="JGI234" s="49"/>
      <c r="JGJ234" s="28"/>
      <c r="JGK234" s="196"/>
      <c r="JGL234" s="119"/>
      <c r="JGM234" s="47"/>
      <c r="JGN234" s="47"/>
      <c r="JGO234" s="48"/>
      <c r="JGP234" s="49"/>
      <c r="JGQ234" s="28"/>
      <c r="JGR234" s="196"/>
      <c r="JGS234" s="119"/>
      <c r="JGT234" s="47"/>
      <c r="JGU234" s="47"/>
      <c r="JGV234" s="48"/>
      <c r="JGW234" s="49"/>
      <c r="JGX234" s="28"/>
      <c r="JGY234" s="196"/>
      <c r="JGZ234" s="119"/>
      <c r="JHA234" s="47"/>
      <c r="JHB234" s="47"/>
      <c r="JHC234" s="48"/>
      <c r="JHD234" s="49"/>
      <c r="JHE234" s="28"/>
      <c r="JHF234" s="196"/>
      <c r="JHG234" s="119"/>
      <c r="JHH234" s="47"/>
      <c r="JHI234" s="47"/>
      <c r="JHJ234" s="48"/>
      <c r="JHK234" s="49"/>
      <c r="JHL234" s="28"/>
      <c r="JHM234" s="196"/>
      <c r="JHN234" s="119"/>
      <c r="JHO234" s="47"/>
      <c r="JHP234" s="47"/>
      <c r="JHQ234" s="48"/>
      <c r="JHR234" s="49"/>
      <c r="JHS234" s="28"/>
      <c r="JHT234" s="196"/>
      <c r="JHU234" s="119"/>
      <c r="JHV234" s="47"/>
      <c r="JHW234" s="47"/>
      <c r="JHX234" s="48"/>
      <c r="JHY234" s="49"/>
      <c r="JHZ234" s="28"/>
      <c r="JIA234" s="196"/>
      <c r="JIB234" s="119"/>
      <c r="JIC234" s="47"/>
      <c r="JID234" s="47"/>
      <c r="JIE234" s="48"/>
      <c r="JIF234" s="49"/>
      <c r="JIG234" s="28"/>
      <c r="JIH234" s="196"/>
      <c r="JII234" s="119"/>
      <c r="JIJ234" s="47"/>
      <c r="JIK234" s="47"/>
      <c r="JIL234" s="48"/>
      <c r="JIM234" s="49"/>
      <c r="JIN234" s="28"/>
      <c r="JIO234" s="196"/>
      <c r="JIP234" s="119"/>
      <c r="JIQ234" s="47"/>
      <c r="JIR234" s="47"/>
      <c r="JIS234" s="48"/>
      <c r="JIT234" s="49"/>
      <c r="JIU234" s="28"/>
      <c r="JIV234" s="196"/>
      <c r="JIW234" s="119"/>
      <c r="JIX234" s="47"/>
      <c r="JIY234" s="47"/>
      <c r="JIZ234" s="48"/>
      <c r="JJA234" s="49"/>
      <c r="JJB234" s="28"/>
      <c r="JJC234" s="196"/>
      <c r="JJD234" s="119"/>
      <c r="JJE234" s="47"/>
      <c r="JJF234" s="47"/>
      <c r="JJG234" s="48"/>
      <c r="JJH234" s="49"/>
      <c r="JJI234" s="28"/>
      <c r="JJJ234" s="196"/>
      <c r="JJK234" s="119"/>
      <c r="JJL234" s="47"/>
      <c r="JJM234" s="47"/>
      <c r="JJN234" s="48"/>
      <c r="JJO234" s="49"/>
      <c r="JJP234" s="28"/>
      <c r="JJQ234" s="196"/>
      <c r="JJR234" s="119"/>
      <c r="JJS234" s="47"/>
      <c r="JJT234" s="47"/>
      <c r="JJU234" s="48"/>
      <c r="JJV234" s="49"/>
      <c r="JJW234" s="28"/>
      <c r="JJX234" s="196"/>
      <c r="JJY234" s="119"/>
      <c r="JJZ234" s="47"/>
      <c r="JKA234" s="47"/>
      <c r="JKB234" s="48"/>
      <c r="JKC234" s="49"/>
      <c r="JKD234" s="28"/>
      <c r="JKE234" s="196"/>
      <c r="JKF234" s="119"/>
      <c r="JKG234" s="47"/>
      <c r="JKH234" s="47"/>
      <c r="JKI234" s="48"/>
      <c r="JKJ234" s="49"/>
      <c r="JKK234" s="28"/>
      <c r="JKL234" s="196"/>
      <c r="JKM234" s="119"/>
      <c r="JKN234" s="47"/>
      <c r="JKO234" s="47"/>
      <c r="JKP234" s="48"/>
      <c r="JKQ234" s="49"/>
      <c r="JKR234" s="28"/>
      <c r="JKS234" s="196"/>
      <c r="JKT234" s="119"/>
      <c r="JKU234" s="47"/>
      <c r="JKV234" s="47"/>
      <c r="JKW234" s="48"/>
      <c r="JKX234" s="49"/>
      <c r="JKY234" s="28"/>
      <c r="JKZ234" s="196"/>
      <c r="JLA234" s="119"/>
      <c r="JLB234" s="47"/>
      <c r="JLC234" s="47"/>
      <c r="JLD234" s="48"/>
      <c r="JLE234" s="49"/>
      <c r="JLF234" s="28"/>
      <c r="JLG234" s="196"/>
      <c r="JLH234" s="119"/>
      <c r="JLI234" s="47"/>
      <c r="JLJ234" s="47"/>
      <c r="JLK234" s="48"/>
      <c r="JLL234" s="49"/>
      <c r="JLM234" s="28"/>
      <c r="JLN234" s="196"/>
      <c r="JLO234" s="119"/>
      <c r="JLP234" s="47"/>
      <c r="JLQ234" s="47"/>
      <c r="JLR234" s="48"/>
      <c r="JLS234" s="49"/>
      <c r="JLT234" s="28"/>
      <c r="JLU234" s="196"/>
      <c r="JLV234" s="119"/>
      <c r="JLW234" s="47"/>
      <c r="JLX234" s="47"/>
      <c r="JLY234" s="48"/>
      <c r="JLZ234" s="49"/>
      <c r="JMA234" s="28"/>
      <c r="JMB234" s="196"/>
      <c r="JMC234" s="119"/>
      <c r="JMD234" s="47"/>
      <c r="JME234" s="47"/>
      <c r="JMF234" s="48"/>
      <c r="JMG234" s="49"/>
      <c r="JMH234" s="28"/>
      <c r="JMI234" s="196"/>
      <c r="JMJ234" s="119"/>
      <c r="JMK234" s="47"/>
      <c r="JML234" s="47"/>
      <c r="JMM234" s="48"/>
      <c r="JMN234" s="49"/>
      <c r="JMO234" s="28"/>
      <c r="JMP234" s="196"/>
      <c r="JMQ234" s="119"/>
      <c r="JMR234" s="47"/>
      <c r="JMS234" s="47"/>
      <c r="JMT234" s="48"/>
      <c r="JMU234" s="49"/>
      <c r="JMV234" s="28"/>
      <c r="JMW234" s="196"/>
      <c r="JMX234" s="119"/>
      <c r="JMY234" s="47"/>
      <c r="JMZ234" s="47"/>
      <c r="JNA234" s="48"/>
      <c r="JNB234" s="49"/>
      <c r="JNC234" s="28"/>
      <c r="JND234" s="196"/>
      <c r="JNE234" s="119"/>
      <c r="JNF234" s="47"/>
      <c r="JNG234" s="47"/>
      <c r="JNH234" s="48"/>
      <c r="JNI234" s="49"/>
      <c r="JNJ234" s="28"/>
      <c r="JNK234" s="196"/>
      <c r="JNL234" s="119"/>
      <c r="JNM234" s="47"/>
      <c r="JNN234" s="47"/>
      <c r="JNO234" s="48"/>
      <c r="JNP234" s="49"/>
      <c r="JNQ234" s="28"/>
      <c r="JNR234" s="196"/>
      <c r="JNS234" s="119"/>
      <c r="JNT234" s="47"/>
      <c r="JNU234" s="47"/>
      <c r="JNV234" s="48"/>
      <c r="JNW234" s="49"/>
      <c r="JNX234" s="28"/>
      <c r="JNY234" s="196"/>
      <c r="JNZ234" s="119"/>
      <c r="JOA234" s="47"/>
      <c r="JOB234" s="47"/>
      <c r="JOC234" s="48"/>
      <c r="JOD234" s="49"/>
      <c r="JOE234" s="28"/>
      <c r="JOF234" s="196"/>
      <c r="JOG234" s="119"/>
      <c r="JOH234" s="47"/>
      <c r="JOI234" s="47"/>
      <c r="JOJ234" s="48"/>
      <c r="JOK234" s="49"/>
      <c r="JOL234" s="28"/>
      <c r="JOM234" s="196"/>
      <c r="JON234" s="119"/>
      <c r="JOO234" s="47"/>
      <c r="JOP234" s="47"/>
      <c r="JOQ234" s="48"/>
      <c r="JOR234" s="49"/>
      <c r="JOS234" s="28"/>
      <c r="JOT234" s="196"/>
      <c r="JOU234" s="119"/>
      <c r="JOV234" s="47"/>
      <c r="JOW234" s="47"/>
      <c r="JOX234" s="48"/>
      <c r="JOY234" s="49"/>
      <c r="JOZ234" s="28"/>
      <c r="JPA234" s="196"/>
      <c r="JPB234" s="119"/>
      <c r="JPC234" s="47"/>
      <c r="JPD234" s="47"/>
      <c r="JPE234" s="48"/>
      <c r="JPF234" s="49"/>
      <c r="JPG234" s="28"/>
      <c r="JPH234" s="196"/>
      <c r="JPI234" s="119"/>
      <c r="JPJ234" s="47"/>
      <c r="JPK234" s="47"/>
      <c r="JPL234" s="48"/>
      <c r="JPM234" s="49"/>
      <c r="JPN234" s="28"/>
      <c r="JPO234" s="196"/>
      <c r="JPP234" s="119"/>
      <c r="JPQ234" s="47"/>
      <c r="JPR234" s="47"/>
      <c r="JPS234" s="48"/>
      <c r="JPT234" s="49"/>
      <c r="JPU234" s="28"/>
      <c r="JPV234" s="196"/>
      <c r="JPW234" s="119"/>
      <c r="JPX234" s="47"/>
      <c r="JPY234" s="47"/>
      <c r="JPZ234" s="48"/>
      <c r="JQA234" s="49"/>
      <c r="JQB234" s="28"/>
      <c r="JQC234" s="196"/>
      <c r="JQD234" s="119"/>
      <c r="JQE234" s="47"/>
      <c r="JQF234" s="47"/>
      <c r="JQG234" s="48"/>
      <c r="JQH234" s="49"/>
      <c r="JQI234" s="28"/>
      <c r="JQJ234" s="196"/>
      <c r="JQK234" s="119"/>
      <c r="JQL234" s="47"/>
      <c r="JQM234" s="47"/>
      <c r="JQN234" s="48"/>
      <c r="JQO234" s="49"/>
      <c r="JQP234" s="28"/>
      <c r="JQQ234" s="196"/>
      <c r="JQR234" s="119"/>
      <c r="JQS234" s="47"/>
      <c r="JQT234" s="47"/>
      <c r="JQU234" s="48"/>
      <c r="JQV234" s="49"/>
      <c r="JQW234" s="28"/>
      <c r="JQX234" s="196"/>
      <c r="JQY234" s="119"/>
      <c r="JQZ234" s="47"/>
      <c r="JRA234" s="47"/>
      <c r="JRB234" s="48"/>
      <c r="JRC234" s="49"/>
      <c r="JRD234" s="28"/>
      <c r="JRE234" s="196"/>
      <c r="JRF234" s="119"/>
      <c r="JRG234" s="47"/>
      <c r="JRH234" s="47"/>
      <c r="JRI234" s="48"/>
      <c r="JRJ234" s="49"/>
      <c r="JRK234" s="28"/>
      <c r="JRL234" s="196"/>
      <c r="JRM234" s="119"/>
      <c r="JRN234" s="47"/>
      <c r="JRO234" s="47"/>
      <c r="JRP234" s="48"/>
      <c r="JRQ234" s="49"/>
      <c r="JRR234" s="28"/>
      <c r="JRS234" s="196"/>
      <c r="JRT234" s="119"/>
      <c r="JRU234" s="47"/>
      <c r="JRV234" s="47"/>
      <c r="JRW234" s="48"/>
      <c r="JRX234" s="49"/>
      <c r="JRY234" s="28"/>
      <c r="JRZ234" s="196"/>
      <c r="JSA234" s="119"/>
      <c r="JSB234" s="47"/>
      <c r="JSC234" s="47"/>
      <c r="JSD234" s="48"/>
      <c r="JSE234" s="49"/>
      <c r="JSF234" s="28"/>
      <c r="JSG234" s="196"/>
      <c r="JSH234" s="119"/>
      <c r="JSI234" s="47"/>
      <c r="JSJ234" s="47"/>
      <c r="JSK234" s="48"/>
      <c r="JSL234" s="49"/>
      <c r="JSM234" s="28"/>
      <c r="JSN234" s="196"/>
      <c r="JSO234" s="119"/>
      <c r="JSP234" s="47"/>
      <c r="JSQ234" s="47"/>
      <c r="JSR234" s="48"/>
      <c r="JSS234" s="49"/>
      <c r="JST234" s="28"/>
      <c r="JSU234" s="196"/>
      <c r="JSV234" s="119"/>
      <c r="JSW234" s="47"/>
      <c r="JSX234" s="47"/>
      <c r="JSY234" s="48"/>
      <c r="JSZ234" s="49"/>
      <c r="JTA234" s="28"/>
      <c r="JTB234" s="196"/>
      <c r="JTC234" s="119"/>
      <c r="JTD234" s="47"/>
      <c r="JTE234" s="47"/>
      <c r="JTF234" s="48"/>
      <c r="JTG234" s="49"/>
      <c r="JTH234" s="28"/>
      <c r="JTI234" s="196"/>
      <c r="JTJ234" s="119"/>
      <c r="JTK234" s="47"/>
      <c r="JTL234" s="47"/>
      <c r="JTM234" s="48"/>
      <c r="JTN234" s="49"/>
      <c r="JTO234" s="28"/>
      <c r="JTP234" s="196"/>
      <c r="JTQ234" s="119"/>
      <c r="JTR234" s="47"/>
      <c r="JTS234" s="47"/>
      <c r="JTT234" s="48"/>
      <c r="JTU234" s="49"/>
      <c r="JTV234" s="28"/>
      <c r="JTW234" s="196"/>
      <c r="JTX234" s="119"/>
      <c r="JTY234" s="47"/>
      <c r="JTZ234" s="47"/>
      <c r="JUA234" s="48"/>
      <c r="JUB234" s="49"/>
      <c r="JUC234" s="28"/>
      <c r="JUD234" s="196"/>
      <c r="JUE234" s="119"/>
      <c r="JUF234" s="47"/>
      <c r="JUG234" s="47"/>
      <c r="JUH234" s="48"/>
      <c r="JUI234" s="49"/>
      <c r="JUJ234" s="28"/>
      <c r="JUK234" s="196"/>
      <c r="JUL234" s="119"/>
      <c r="JUM234" s="47"/>
      <c r="JUN234" s="47"/>
      <c r="JUO234" s="48"/>
      <c r="JUP234" s="49"/>
      <c r="JUQ234" s="28"/>
      <c r="JUR234" s="196"/>
      <c r="JUS234" s="119"/>
      <c r="JUT234" s="47"/>
      <c r="JUU234" s="47"/>
      <c r="JUV234" s="48"/>
      <c r="JUW234" s="49"/>
      <c r="JUX234" s="28"/>
      <c r="JUY234" s="196"/>
      <c r="JUZ234" s="119"/>
      <c r="JVA234" s="47"/>
      <c r="JVB234" s="47"/>
      <c r="JVC234" s="48"/>
      <c r="JVD234" s="49"/>
      <c r="JVE234" s="28"/>
      <c r="JVF234" s="196"/>
      <c r="JVG234" s="119"/>
      <c r="JVH234" s="47"/>
      <c r="JVI234" s="47"/>
      <c r="JVJ234" s="48"/>
      <c r="JVK234" s="49"/>
      <c r="JVL234" s="28"/>
      <c r="JVM234" s="196"/>
      <c r="JVN234" s="119"/>
      <c r="JVO234" s="47"/>
      <c r="JVP234" s="47"/>
      <c r="JVQ234" s="48"/>
      <c r="JVR234" s="49"/>
      <c r="JVS234" s="28"/>
      <c r="JVT234" s="196"/>
      <c r="JVU234" s="119"/>
      <c r="JVV234" s="47"/>
      <c r="JVW234" s="47"/>
      <c r="JVX234" s="48"/>
      <c r="JVY234" s="49"/>
      <c r="JVZ234" s="28"/>
      <c r="JWA234" s="196"/>
      <c r="JWB234" s="119"/>
      <c r="JWC234" s="47"/>
      <c r="JWD234" s="47"/>
      <c r="JWE234" s="48"/>
      <c r="JWF234" s="49"/>
      <c r="JWG234" s="28"/>
      <c r="JWH234" s="196"/>
      <c r="JWI234" s="119"/>
      <c r="JWJ234" s="47"/>
      <c r="JWK234" s="47"/>
      <c r="JWL234" s="48"/>
      <c r="JWM234" s="49"/>
      <c r="JWN234" s="28"/>
      <c r="JWO234" s="196"/>
      <c r="JWP234" s="119"/>
      <c r="JWQ234" s="47"/>
      <c r="JWR234" s="47"/>
      <c r="JWS234" s="48"/>
      <c r="JWT234" s="49"/>
      <c r="JWU234" s="28"/>
      <c r="JWV234" s="196"/>
      <c r="JWW234" s="119"/>
      <c r="JWX234" s="47"/>
      <c r="JWY234" s="47"/>
      <c r="JWZ234" s="48"/>
      <c r="JXA234" s="49"/>
      <c r="JXB234" s="28"/>
      <c r="JXC234" s="196"/>
      <c r="JXD234" s="119"/>
      <c r="JXE234" s="47"/>
      <c r="JXF234" s="47"/>
      <c r="JXG234" s="48"/>
      <c r="JXH234" s="49"/>
      <c r="JXI234" s="28"/>
      <c r="JXJ234" s="196"/>
      <c r="JXK234" s="119"/>
      <c r="JXL234" s="47"/>
      <c r="JXM234" s="47"/>
      <c r="JXN234" s="48"/>
      <c r="JXO234" s="49"/>
      <c r="JXP234" s="28"/>
      <c r="JXQ234" s="196"/>
      <c r="JXR234" s="119"/>
      <c r="JXS234" s="47"/>
      <c r="JXT234" s="47"/>
      <c r="JXU234" s="48"/>
      <c r="JXV234" s="49"/>
      <c r="JXW234" s="28"/>
      <c r="JXX234" s="196"/>
      <c r="JXY234" s="119"/>
      <c r="JXZ234" s="47"/>
      <c r="JYA234" s="47"/>
      <c r="JYB234" s="48"/>
      <c r="JYC234" s="49"/>
      <c r="JYD234" s="28"/>
      <c r="JYE234" s="196"/>
      <c r="JYF234" s="119"/>
      <c r="JYG234" s="47"/>
      <c r="JYH234" s="47"/>
      <c r="JYI234" s="48"/>
      <c r="JYJ234" s="49"/>
      <c r="JYK234" s="28"/>
      <c r="JYL234" s="196"/>
      <c r="JYM234" s="119"/>
      <c r="JYN234" s="47"/>
      <c r="JYO234" s="47"/>
      <c r="JYP234" s="48"/>
      <c r="JYQ234" s="49"/>
      <c r="JYR234" s="28"/>
      <c r="JYS234" s="196"/>
      <c r="JYT234" s="119"/>
      <c r="JYU234" s="47"/>
      <c r="JYV234" s="47"/>
      <c r="JYW234" s="48"/>
      <c r="JYX234" s="49"/>
      <c r="JYY234" s="28"/>
      <c r="JYZ234" s="196"/>
      <c r="JZA234" s="119"/>
      <c r="JZB234" s="47"/>
      <c r="JZC234" s="47"/>
      <c r="JZD234" s="48"/>
      <c r="JZE234" s="49"/>
      <c r="JZF234" s="28"/>
      <c r="JZG234" s="196"/>
      <c r="JZH234" s="119"/>
      <c r="JZI234" s="47"/>
      <c r="JZJ234" s="47"/>
      <c r="JZK234" s="48"/>
      <c r="JZL234" s="49"/>
      <c r="JZM234" s="28"/>
      <c r="JZN234" s="196"/>
      <c r="JZO234" s="119"/>
      <c r="JZP234" s="47"/>
      <c r="JZQ234" s="47"/>
      <c r="JZR234" s="48"/>
      <c r="JZS234" s="49"/>
      <c r="JZT234" s="28"/>
      <c r="JZU234" s="196"/>
      <c r="JZV234" s="119"/>
      <c r="JZW234" s="47"/>
      <c r="JZX234" s="47"/>
      <c r="JZY234" s="48"/>
      <c r="JZZ234" s="49"/>
      <c r="KAA234" s="28"/>
      <c r="KAB234" s="196"/>
      <c r="KAC234" s="119"/>
      <c r="KAD234" s="47"/>
      <c r="KAE234" s="47"/>
      <c r="KAF234" s="48"/>
      <c r="KAG234" s="49"/>
      <c r="KAH234" s="28"/>
      <c r="KAI234" s="196"/>
      <c r="KAJ234" s="119"/>
      <c r="KAK234" s="47"/>
      <c r="KAL234" s="47"/>
      <c r="KAM234" s="48"/>
      <c r="KAN234" s="49"/>
      <c r="KAO234" s="28"/>
      <c r="KAP234" s="196"/>
      <c r="KAQ234" s="119"/>
      <c r="KAR234" s="47"/>
      <c r="KAS234" s="47"/>
      <c r="KAT234" s="48"/>
      <c r="KAU234" s="49"/>
      <c r="KAV234" s="28"/>
      <c r="KAW234" s="196"/>
      <c r="KAX234" s="119"/>
      <c r="KAY234" s="47"/>
      <c r="KAZ234" s="47"/>
      <c r="KBA234" s="48"/>
      <c r="KBB234" s="49"/>
      <c r="KBC234" s="28"/>
      <c r="KBD234" s="196"/>
      <c r="KBE234" s="119"/>
      <c r="KBF234" s="47"/>
      <c r="KBG234" s="47"/>
      <c r="KBH234" s="48"/>
      <c r="KBI234" s="49"/>
      <c r="KBJ234" s="28"/>
      <c r="KBK234" s="196"/>
      <c r="KBL234" s="119"/>
      <c r="KBM234" s="47"/>
      <c r="KBN234" s="47"/>
      <c r="KBO234" s="48"/>
      <c r="KBP234" s="49"/>
      <c r="KBQ234" s="28"/>
      <c r="KBR234" s="196"/>
      <c r="KBS234" s="119"/>
      <c r="KBT234" s="47"/>
      <c r="KBU234" s="47"/>
      <c r="KBV234" s="48"/>
      <c r="KBW234" s="49"/>
      <c r="KBX234" s="28"/>
      <c r="KBY234" s="196"/>
      <c r="KBZ234" s="119"/>
      <c r="KCA234" s="47"/>
      <c r="KCB234" s="47"/>
      <c r="KCC234" s="48"/>
      <c r="KCD234" s="49"/>
      <c r="KCE234" s="28"/>
      <c r="KCF234" s="196"/>
      <c r="KCG234" s="119"/>
      <c r="KCH234" s="47"/>
      <c r="KCI234" s="47"/>
      <c r="KCJ234" s="48"/>
      <c r="KCK234" s="49"/>
      <c r="KCL234" s="28"/>
      <c r="KCM234" s="196"/>
      <c r="KCN234" s="119"/>
      <c r="KCO234" s="47"/>
      <c r="KCP234" s="47"/>
      <c r="KCQ234" s="48"/>
      <c r="KCR234" s="49"/>
      <c r="KCS234" s="28"/>
      <c r="KCT234" s="196"/>
      <c r="KCU234" s="119"/>
      <c r="KCV234" s="47"/>
      <c r="KCW234" s="47"/>
      <c r="KCX234" s="48"/>
      <c r="KCY234" s="49"/>
      <c r="KCZ234" s="28"/>
      <c r="KDA234" s="196"/>
      <c r="KDB234" s="119"/>
      <c r="KDC234" s="47"/>
      <c r="KDD234" s="47"/>
      <c r="KDE234" s="48"/>
      <c r="KDF234" s="49"/>
      <c r="KDG234" s="28"/>
      <c r="KDH234" s="196"/>
      <c r="KDI234" s="119"/>
      <c r="KDJ234" s="47"/>
      <c r="KDK234" s="47"/>
      <c r="KDL234" s="48"/>
      <c r="KDM234" s="49"/>
      <c r="KDN234" s="28"/>
      <c r="KDO234" s="196"/>
      <c r="KDP234" s="119"/>
      <c r="KDQ234" s="47"/>
      <c r="KDR234" s="47"/>
      <c r="KDS234" s="48"/>
      <c r="KDT234" s="49"/>
      <c r="KDU234" s="28"/>
      <c r="KDV234" s="196"/>
      <c r="KDW234" s="119"/>
      <c r="KDX234" s="47"/>
      <c r="KDY234" s="47"/>
      <c r="KDZ234" s="48"/>
      <c r="KEA234" s="49"/>
      <c r="KEB234" s="28"/>
      <c r="KEC234" s="196"/>
      <c r="KED234" s="119"/>
      <c r="KEE234" s="47"/>
      <c r="KEF234" s="47"/>
      <c r="KEG234" s="48"/>
      <c r="KEH234" s="49"/>
      <c r="KEI234" s="28"/>
      <c r="KEJ234" s="196"/>
      <c r="KEK234" s="119"/>
      <c r="KEL234" s="47"/>
      <c r="KEM234" s="47"/>
      <c r="KEN234" s="48"/>
      <c r="KEO234" s="49"/>
      <c r="KEP234" s="28"/>
      <c r="KEQ234" s="196"/>
      <c r="KER234" s="119"/>
      <c r="KES234" s="47"/>
      <c r="KET234" s="47"/>
      <c r="KEU234" s="48"/>
      <c r="KEV234" s="49"/>
      <c r="KEW234" s="28"/>
      <c r="KEX234" s="196"/>
      <c r="KEY234" s="119"/>
      <c r="KEZ234" s="47"/>
      <c r="KFA234" s="47"/>
      <c r="KFB234" s="48"/>
      <c r="KFC234" s="49"/>
      <c r="KFD234" s="28"/>
      <c r="KFE234" s="196"/>
      <c r="KFF234" s="119"/>
      <c r="KFG234" s="47"/>
      <c r="KFH234" s="47"/>
      <c r="KFI234" s="48"/>
      <c r="KFJ234" s="49"/>
      <c r="KFK234" s="28"/>
      <c r="KFL234" s="196"/>
      <c r="KFM234" s="119"/>
      <c r="KFN234" s="47"/>
      <c r="KFO234" s="47"/>
      <c r="KFP234" s="48"/>
      <c r="KFQ234" s="49"/>
      <c r="KFR234" s="28"/>
      <c r="KFS234" s="196"/>
      <c r="KFT234" s="119"/>
      <c r="KFU234" s="47"/>
      <c r="KFV234" s="47"/>
      <c r="KFW234" s="48"/>
      <c r="KFX234" s="49"/>
      <c r="KFY234" s="28"/>
      <c r="KFZ234" s="196"/>
      <c r="KGA234" s="119"/>
      <c r="KGB234" s="47"/>
      <c r="KGC234" s="47"/>
      <c r="KGD234" s="48"/>
      <c r="KGE234" s="49"/>
      <c r="KGF234" s="28"/>
      <c r="KGG234" s="196"/>
      <c r="KGH234" s="119"/>
      <c r="KGI234" s="47"/>
      <c r="KGJ234" s="47"/>
      <c r="KGK234" s="48"/>
      <c r="KGL234" s="49"/>
      <c r="KGM234" s="28"/>
      <c r="KGN234" s="196"/>
      <c r="KGO234" s="119"/>
      <c r="KGP234" s="47"/>
      <c r="KGQ234" s="47"/>
      <c r="KGR234" s="48"/>
      <c r="KGS234" s="49"/>
      <c r="KGT234" s="28"/>
      <c r="KGU234" s="196"/>
      <c r="KGV234" s="119"/>
      <c r="KGW234" s="47"/>
      <c r="KGX234" s="47"/>
      <c r="KGY234" s="48"/>
      <c r="KGZ234" s="49"/>
      <c r="KHA234" s="28"/>
      <c r="KHB234" s="196"/>
      <c r="KHC234" s="119"/>
      <c r="KHD234" s="47"/>
      <c r="KHE234" s="47"/>
      <c r="KHF234" s="48"/>
      <c r="KHG234" s="49"/>
      <c r="KHH234" s="28"/>
      <c r="KHI234" s="196"/>
      <c r="KHJ234" s="119"/>
      <c r="KHK234" s="47"/>
      <c r="KHL234" s="47"/>
      <c r="KHM234" s="48"/>
      <c r="KHN234" s="49"/>
      <c r="KHO234" s="28"/>
      <c r="KHP234" s="196"/>
      <c r="KHQ234" s="119"/>
      <c r="KHR234" s="47"/>
      <c r="KHS234" s="47"/>
      <c r="KHT234" s="48"/>
      <c r="KHU234" s="49"/>
      <c r="KHV234" s="28"/>
      <c r="KHW234" s="196"/>
      <c r="KHX234" s="119"/>
      <c r="KHY234" s="47"/>
      <c r="KHZ234" s="47"/>
      <c r="KIA234" s="48"/>
      <c r="KIB234" s="49"/>
      <c r="KIC234" s="28"/>
      <c r="KID234" s="196"/>
      <c r="KIE234" s="119"/>
      <c r="KIF234" s="47"/>
      <c r="KIG234" s="47"/>
      <c r="KIH234" s="48"/>
      <c r="KII234" s="49"/>
      <c r="KIJ234" s="28"/>
      <c r="KIK234" s="196"/>
      <c r="KIL234" s="119"/>
      <c r="KIM234" s="47"/>
      <c r="KIN234" s="47"/>
      <c r="KIO234" s="48"/>
      <c r="KIP234" s="49"/>
      <c r="KIQ234" s="28"/>
      <c r="KIR234" s="196"/>
      <c r="KIS234" s="119"/>
      <c r="KIT234" s="47"/>
      <c r="KIU234" s="47"/>
      <c r="KIV234" s="48"/>
      <c r="KIW234" s="49"/>
      <c r="KIX234" s="28"/>
      <c r="KIY234" s="196"/>
      <c r="KIZ234" s="119"/>
      <c r="KJA234" s="47"/>
      <c r="KJB234" s="47"/>
      <c r="KJC234" s="48"/>
      <c r="KJD234" s="49"/>
      <c r="KJE234" s="28"/>
      <c r="KJF234" s="196"/>
      <c r="KJG234" s="119"/>
      <c r="KJH234" s="47"/>
      <c r="KJI234" s="47"/>
      <c r="KJJ234" s="48"/>
      <c r="KJK234" s="49"/>
      <c r="KJL234" s="28"/>
      <c r="KJM234" s="196"/>
      <c r="KJN234" s="119"/>
      <c r="KJO234" s="47"/>
      <c r="KJP234" s="47"/>
      <c r="KJQ234" s="48"/>
      <c r="KJR234" s="49"/>
      <c r="KJS234" s="28"/>
      <c r="KJT234" s="196"/>
      <c r="KJU234" s="119"/>
      <c r="KJV234" s="47"/>
      <c r="KJW234" s="47"/>
      <c r="KJX234" s="48"/>
      <c r="KJY234" s="49"/>
      <c r="KJZ234" s="28"/>
      <c r="KKA234" s="196"/>
      <c r="KKB234" s="119"/>
      <c r="KKC234" s="47"/>
      <c r="KKD234" s="47"/>
      <c r="KKE234" s="48"/>
      <c r="KKF234" s="49"/>
      <c r="KKG234" s="28"/>
      <c r="KKH234" s="196"/>
      <c r="KKI234" s="119"/>
      <c r="KKJ234" s="47"/>
      <c r="KKK234" s="47"/>
      <c r="KKL234" s="48"/>
      <c r="KKM234" s="49"/>
      <c r="KKN234" s="28"/>
      <c r="KKO234" s="196"/>
      <c r="KKP234" s="119"/>
      <c r="KKQ234" s="47"/>
      <c r="KKR234" s="47"/>
      <c r="KKS234" s="48"/>
      <c r="KKT234" s="49"/>
      <c r="KKU234" s="28"/>
      <c r="KKV234" s="196"/>
      <c r="KKW234" s="119"/>
      <c r="KKX234" s="47"/>
      <c r="KKY234" s="47"/>
      <c r="KKZ234" s="48"/>
      <c r="KLA234" s="49"/>
      <c r="KLB234" s="28"/>
      <c r="KLC234" s="196"/>
      <c r="KLD234" s="119"/>
      <c r="KLE234" s="47"/>
      <c r="KLF234" s="47"/>
      <c r="KLG234" s="48"/>
      <c r="KLH234" s="49"/>
      <c r="KLI234" s="28"/>
      <c r="KLJ234" s="196"/>
      <c r="KLK234" s="119"/>
      <c r="KLL234" s="47"/>
      <c r="KLM234" s="47"/>
      <c r="KLN234" s="48"/>
      <c r="KLO234" s="49"/>
      <c r="KLP234" s="28"/>
      <c r="KLQ234" s="196"/>
      <c r="KLR234" s="119"/>
      <c r="KLS234" s="47"/>
      <c r="KLT234" s="47"/>
      <c r="KLU234" s="48"/>
      <c r="KLV234" s="49"/>
      <c r="KLW234" s="28"/>
      <c r="KLX234" s="196"/>
      <c r="KLY234" s="119"/>
      <c r="KLZ234" s="47"/>
      <c r="KMA234" s="47"/>
      <c r="KMB234" s="48"/>
      <c r="KMC234" s="49"/>
      <c r="KMD234" s="28"/>
      <c r="KME234" s="196"/>
      <c r="KMF234" s="119"/>
      <c r="KMG234" s="47"/>
      <c r="KMH234" s="47"/>
      <c r="KMI234" s="48"/>
      <c r="KMJ234" s="49"/>
      <c r="KMK234" s="28"/>
      <c r="KML234" s="196"/>
      <c r="KMM234" s="119"/>
      <c r="KMN234" s="47"/>
      <c r="KMO234" s="47"/>
      <c r="KMP234" s="48"/>
      <c r="KMQ234" s="49"/>
      <c r="KMR234" s="28"/>
      <c r="KMS234" s="196"/>
      <c r="KMT234" s="119"/>
      <c r="KMU234" s="47"/>
      <c r="KMV234" s="47"/>
      <c r="KMW234" s="48"/>
      <c r="KMX234" s="49"/>
      <c r="KMY234" s="28"/>
      <c r="KMZ234" s="196"/>
      <c r="KNA234" s="119"/>
      <c r="KNB234" s="47"/>
      <c r="KNC234" s="47"/>
      <c r="KND234" s="48"/>
      <c r="KNE234" s="49"/>
      <c r="KNF234" s="28"/>
      <c r="KNG234" s="196"/>
      <c r="KNH234" s="119"/>
      <c r="KNI234" s="47"/>
      <c r="KNJ234" s="47"/>
      <c r="KNK234" s="48"/>
      <c r="KNL234" s="49"/>
      <c r="KNM234" s="28"/>
      <c r="KNN234" s="196"/>
      <c r="KNO234" s="119"/>
      <c r="KNP234" s="47"/>
      <c r="KNQ234" s="47"/>
      <c r="KNR234" s="48"/>
      <c r="KNS234" s="49"/>
      <c r="KNT234" s="28"/>
      <c r="KNU234" s="196"/>
      <c r="KNV234" s="119"/>
      <c r="KNW234" s="47"/>
      <c r="KNX234" s="47"/>
      <c r="KNY234" s="48"/>
      <c r="KNZ234" s="49"/>
      <c r="KOA234" s="28"/>
      <c r="KOB234" s="196"/>
      <c r="KOC234" s="119"/>
      <c r="KOD234" s="47"/>
      <c r="KOE234" s="47"/>
      <c r="KOF234" s="48"/>
      <c r="KOG234" s="49"/>
      <c r="KOH234" s="28"/>
      <c r="KOI234" s="196"/>
      <c r="KOJ234" s="119"/>
      <c r="KOK234" s="47"/>
      <c r="KOL234" s="47"/>
      <c r="KOM234" s="48"/>
      <c r="KON234" s="49"/>
      <c r="KOO234" s="28"/>
      <c r="KOP234" s="196"/>
      <c r="KOQ234" s="119"/>
      <c r="KOR234" s="47"/>
      <c r="KOS234" s="47"/>
      <c r="KOT234" s="48"/>
      <c r="KOU234" s="49"/>
      <c r="KOV234" s="28"/>
      <c r="KOW234" s="196"/>
      <c r="KOX234" s="119"/>
      <c r="KOY234" s="47"/>
      <c r="KOZ234" s="47"/>
      <c r="KPA234" s="48"/>
      <c r="KPB234" s="49"/>
      <c r="KPC234" s="28"/>
      <c r="KPD234" s="196"/>
      <c r="KPE234" s="119"/>
      <c r="KPF234" s="47"/>
      <c r="KPG234" s="47"/>
      <c r="KPH234" s="48"/>
      <c r="KPI234" s="49"/>
      <c r="KPJ234" s="28"/>
      <c r="KPK234" s="196"/>
      <c r="KPL234" s="119"/>
      <c r="KPM234" s="47"/>
      <c r="KPN234" s="47"/>
      <c r="KPO234" s="48"/>
      <c r="KPP234" s="49"/>
      <c r="KPQ234" s="28"/>
      <c r="KPR234" s="196"/>
      <c r="KPS234" s="119"/>
      <c r="KPT234" s="47"/>
      <c r="KPU234" s="47"/>
      <c r="KPV234" s="48"/>
      <c r="KPW234" s="49"/>
      <c r="KPX234" s="28"/>
      <c r="KPY234" s="196"/>
      <c r="KPZ234" s="119"/>
      <c r="KQA234" s="47"/>
      <c r="KQB234" s="47"/>
      <c r="KQC234" s="48"/>
      <c r="KQD234" s="49"/>
      <c r="KQE234" s="28"/>
      <c r="KQF234" s="196"/>
      <c r="KQG234" s="119"/>
      <c r="KQH234" s="47"/>
      <c r="KQI234" s="47"/>
      <c r="KQJ234" s="48"/>
      <c r="KQK234" s="49"/>
      <c r="KQL234" s="28"/>
      <c r="KQM234" s="196"/>
      <c r="KQN234" s="119"/>
      <c r="KQO234" s="47"/>
      <c r="KQP234" s="47"/>
      <c r="KQQ234" s="48"/>
      <c r="KQR234" s="49"/>
      <c r="KQS234" s="28"/>
      <c r="KQT234" s="196"/>
      <c r="KQU234" s="119"/>
      <c r="KQV234" s="47"/>
      <c r="KQW234" s="47"/>
      <c r="KQX234" s="48"/>
      <c r="KQY234" s="49"/>
      <c r="KQZ234" s="28"/>
      <c r="KRA234" s="196"/>
      <c r="KRB234" s="119"/>
      <c r="KRC234" s="47"/>
      <c r="KRD234" s="47"/>
      <c r="KRE234" s="48"/>
      <c r="KRF234" s="49"/>
      <c r="KRG234" s="28"/>
      <c r="KRH234" s="196"/>
      <c r="KRI234" s="119"/>
      <c r="KRJ234" s="47"/>
      <c r="KRK234" s="47"/>
      <c r="KRL234" s="48"/>
      <c r="KRM234" s="49"/>
      <c r="KRN234" s="28"/>
      <c r="KRO234" s="196"/>
      <c r="KRP234" s="119"/>
      <c r="KRQ234" s="47"/>
      <c r="KRR234" s="47"/>
      <c r="KRS234" s="48"/>
      <c r="KRT234" s="49"/>
      <c r="KRU234" s="28"/>
      <c r="KRV234" s="196"/>
      <c r="KRW234" s="119"/>
      <c r="KRX234" s="47"/>
      <c r="KRY234" s="47"/>
      <c r="KRZ234" s="48"/>
      <c r="KSA234" s="49"/>
      <c r="KSB234" s="28"/>
      <c r="KSC234" s="196"/>
      <c r="KSD234" s="119"/>
      <c r="KSE234" s="47"/>
      <c r="KSF234" s="47"/>
      <c r="KSG234" s="48"/>
      <c r="KSH234" s="49"/>
      <c r="KSI234" s="28"/>
      <c r="KSJ234" s="196"/>
      <c r="KSK234" s="119"/>
      <c r="KSL234" s="47"/>
      <c r="KSM234" s="47"/>
      <c r="KSN234" s="48"/>
      <c r="KSO234" s="49"/>
      <c r="KSP234" s="28"/>
      <c r="KSQ234" s="196"/>
      <c r="KSR234" s="119"/>
      <c r="KSS234" s="47"/>
      <c r="KST234" s="47"/>
      <c r="KSU234" s="48"/>
      <c r="KSV234" s="49"/>
      <c r="KSW234" s="28"/>
      <c r="KSX234" s="196"/>
      <c r="KSY234" s="119"/>
      <c r="KSZ234" s="47"/>
      <c r="KTA234" s="47"/>
      <c r="KTB234" s="48"/>
      <c r="KTC234" s="49"/>
      <c r="KTD234" s="28"/>
      <c r="KTE234" s="196"/>
      <c r="KTF234" s="119"/>
      <c r="KTG234" s="47"/>
      <c r="KTH234" s="47"/>
      <c r="KTI234" s="48"/>
      <c r="KTJ234" s="49"/>
      <c r="KTK234" s="28"/>
      <c r="KTL234" s="196"/>
      <c r="KTM234" s="119"/>
      <c r="KTN234" s="47"/>
      <c r="KTO234" s="47"/>
      <c r="KTP234" s="48"/>
      <c r="KTQ234" s="49"/>
      <c r="KTR234" s="28"/>
      <c r="KTS234" s="196"/>
      <c r="KTT234" s="119"/>
      <c r="KTU234" s="47"/>
      <c r="KTV234" s="47"/>
      <c r="KTW234" s="48"/>
      <c r="KTX234" s="49"/>
      <c r="KTY234" s="28"/>
      <c r="KTZ234" s="196"/>
      <c r="KUA234" s="119"/>
      <c r="KUB234" s="47"/>
      <c r="KUC234" s="47"/>
      <c r="KUD234" s="48"/>
      <c r="KUE234" s="49"/>
      <c r="KUF234" s="28"/>
      <c r="KUG234" s="196"/>
      <c r="KUH234" s="119"/>
      <c r="KUI234" s="47"/>
      <c r="KUJ234" s="47"/>
      <c r="KUK234" s="48"/>
      <c r="KUL234" s="49"/>
      <c r="KUM234" s="28"/>
      <c r="KUN234" s="196"/>
      <c r="KUO234" s="119"/>
      <c r="KUP234" s="47"/>
      <c r="KUQ234" s="47"/>
      <c r="KUR234" s="48"/>
      <c r="KUS234" s="49"/>
      <c r="KUT234" s="28"/>
      <c r="KUU234" s="196"/>
      <c r="KUV234" s="119"/>
      <c r="KUW234" s="47"/>
      <c r="KUX234" s="47"/>
      <c r="KUY234" s="48"/>
      <c r="KUZ234" s="49"/>
      <c r="KVA234" s="28"/>
      <c r="KVB234" s="196"/>
      <c r="KVC234" s="119"/>
      <c r="KVD234" s="47"/>
      <c r="KVE234" s="47"/>
      <c r="KVF234" s="48"/>
      <c r="KVG234" s="49"/>
      <c r="KVH234" s="28"/>
      <c r="KVI234" s="196"/>
      <c r="KVJ234" s="119"/>
      <c r="KVK234" s="47"/>
      <c r="KVL234" s="47"/>
      <c r="KVM234" s="48"/>
      <c r="KVN234" s="49"/>
      <c r="KVO234" s="28"/>
      <c r="KVP234" s="196"/>
      <c r="KVQ234" s="119"/>
      <c r="KVR234" s="47"/>
      <c r="KVS234" s="47"/>
      <c r="KVT234" s="48"/>
      <c r="KVU234" s="49"/>
      <c r="KVV234" s="28"/>
      <c r="KVW234" s="196"/>
      <c r="KVX234" s="119"/>
      <c r="KVY234" s="47"/>
      <c r="KVZ234" s="47"/>
      <c r="KWA234" s="48"/>
      <c r="KWB234" s="49"/>
      <c r="KWC234" s="28"/>
      <c r="KWD234" s="196"/>
      <c r="KWE234" s="119"/>
      <c r="KWF234" s="47"/>
      <c r="KWG234" s="47"/>
      <c r="KWH234" s="48"/>
      <c r="KWI234" s="49"/>
      <c r="KWJ234" s="28"/>
      <c r="KWK234" s="196"/>
      <c r="KWL234" s="119"/>
      <c r="KWM234" s="47"/>
      <c r="KWN234" s="47"/>
      <c r="KWO234" s="48"/>
      <c r="KWP234" s="49"/>
      <c r="KWQ234" s="28"/>
      <c r="KWR234" s="196"/>
      <c r="KWS234" s="119"/>
      <c r="KWT234" s="47"/>
      <c r="KWU234" s="47"/>
      <c r="KWV234" s="48"/>
      <c r="KWW234" s="49"/>
      <c r="KWX234" s="28"/>
      <c r="KWY234" s="196"/>
      <c r="KWZ234" s="119"/>
      <c r="KXA234" s="47"/>
      <c r="KXB234" s="47"/>
      <c r="KXC234" s="48"/>
      <c r="KXD234" s="49"/>
      <c r="KXE234" s="28"/>
      <c r="KXF234" s="196"/>
      <c r="KXG234" s="119"/>
      <c r="KXH234" s="47"/>
      <c r="KXI234" s="47"/>
      <c r="KXJ234" s="48"/>
      <c r="KXK234" s="49"/>
      <c r="KXL234" s="28"/>
      <c r="KXM234" s="196"/>
      <c r="KXN234" s="119"/>
      <c r="KXO234" s="47"/>
      <c r="KXP234" s="47"/>
      <c r="KXQ234" s="48"/>
      <c r="KXR234" s="49"/>
      <c r="KXS234" s="28"/>
      <c r="KXT234" s="196"/>
      <c r="KXU234" s="119"/>
      <c r="KXV234" s="47"/>
      <c r="KXW234" s="47"/>
      <c r="KXX234" s="48"/>
      <c r="KXY234" s="49"/>
      <c r="KXZ234" s="28"/>
      <c r="KYA234" s="196"/>
      <c r="KYB234" s="119"/>
      <c r="KYC234" s="47"/>
      <c r="KYD234" s="47"/>
      <c r="KYE234" s="48"/>
      <c r="KYF234" s="49"/>
      <c r="KYG234" s="28"/>
      <c r="KYH234" s="196"/>
      <c r="KYI234" s="119"/>
      <c r="KYJ234" s="47"/>
      <c r="KYK234" s="47"/>
      <c r="KYL234" s="48"/>
      <c r="KYM234" s="49"/>
      <c r="KYN234" s="28"/>
      <c r="KYO234" s="196"/>
      <c r="KYP234" s="119"/>
      <c r="KYQ234" s="47"/>
      <c r="KYR234" s="47"/>
      <c r="KYS234" s="48"/>
      <c r="KYT234" s="49"/>
      <c r="KYU234" s="28"/>
      <c r="KYV234" s="196"/>
      <c r="KYW234" s="119"/>
      <c r="KYX234" s="47"/>
      <c r="KYY234" s="47"/>
      <c r="KYZ234" s="48"/>
      <c r="KZA234" s="49"/>
      <c r="KZB234" s="28"/>
      <c r="KZC234" s="196"/>
      <c r="KZD234" s="119"/>
      <c r="KZE234" s="47"/>
      <c r="KZF234" s="47"/>
      <c r="KZG234" s="48"/>
      <c r="KZH234" s="49"/>
      <c r="KZI234" s="28"/>
      <c r="KZJ234" s="196"/>
      <c r="KZK234" s="119"/>
      <c r="KZL234" s="47"/>
      <c r="KZM234" s="47"/>
      <c r="KZN234" s="48"/>
      <c r="KZO234" s="49"/>
      <c r="KZP234" s="28"/>
      <c r="KZQ234" s="196"/>
      <c r="KZR234" s="119"/>
      <c r="KZS234" s="47"/>
      <c r="KZT234" s="47"/>
      <c r="KZU234" s="48"/>
      <c r="KZV234" s="49"/>
      <c r="KZW234" s="28"/>
      <c r="KZX234" s="196"/>
      <c r="KZY234" s="119"/>
      <c r="KZZ234" s="47"/>
      <c r="LAA234" s="47"/>
      <c r="LAB234" s="48"/>
      <c r="LAC234" s="49"/>
      <c r="LAD234" s="28"/>
      <c r="LAE234" s="196"/>
      <c r="LAF234" s="119"/>
      <c r="LAG234" s="47"/>
      <c r="LAH234" s="47"/>
      <c r="LAI234" s="48"/>
      <c r="LAJ234" s="49"/>
      <c r="LAK234" s="28"/>
      <c r="LAL234" s="196"/>
      <c r="LAM234" s="119"/>
      <c r="LAN234" s="47"/>
      <c r="LAO234" s="47"/>
      <c r="LAP234" s="48"/>
      <c r="LAQ234" s="49"/>
      <c r="LAR234" s="28"/>
      <c r="LAS234" s="196"/>
      <c r="LAT234" s="119"/>
      <c r="LAU234" s="47"/>
      <c r="LAV234" s="47"/>
      <c r="LAW234" s="48"/>
      <c r="LAX234" s="49"/>
      <c r="LAY234" s="28"/>
      <c r="LAZ234" s="196"/>
      <c r="LBA234" s="119"/>
      <c r="LBB234" s="47"/>
      <c r="LBC234" s="47"/>
      <c r="LBD234" s="48"/>
      <c r="LBE234" s="49"/>
      <c r="LBF234" s="28"/>
      <c r="LBG234" s="196"/>
      <c r="LBH234" s="119"/>
      <c r="LBI234" s="47"/>
      <c r="LBJ234" s="47"/>
      <c r="LBK234" s="48"/>
      <c r="LBL234" s="49"/>
      <c r="LBM234" s="28"/>
      <c r="LBN234" s="196"/>
      <c r="LBO234" s="119"/>
      <c r="LBP234" s="47"/>
      <c r="LBQ234" s="47"/>
      <c r="LBR234" s="48"/>
      <c r="LBS234" s="49"/>
      <c r="LBT234" s="28"/>
      <c r="LBU234" s="196"/>
      <c r="LBV234" s="119"/>
      <c r="LBW234" s="47"/>
      <c r="LBX234" s="47"/>
      <c r="LBY234" s="48"/>
      <c r="LBZ234" s="49"/>
      <c r="LCA234" s="28"/>
      <c r="LCB234" s="196"/>
      <c r="LCC234" s="119"/>
      <c r="LCD234" s="47"/>
      <c r="LCE234" s="47"/>
      <c r="LCF234" s="48"/>
      <c r="LCG234" s="49"/>
      <c r="LCH234" s="28"/>
      <c r="LCI234" s="196"/>
      <c r="LCJ234" s="119"/>
      <c r="LCK234" s="47"/>
      <c r="LCL234" s="47"/>
      <c r="LCM234" s="48"/>
      <c r="LCN234" s="49"/>
      <c r="LCO234" s="28"/>
      <c r="LCP234" s="196"/>
      <c r="LCQ234" s="119"/>
      <c r="LCR234" s="47"/>
      <c r="LCS234" s="47"/>
      <c r="LCT234" s="48"/>
      <c r="LCU234" s="49"/>
      <c r="LCV234" s="28"/>
      <c r="LCW234" s="196"/>
      <c r="LCX234" s="119"/>
      <c r="LCY234" s="47"/>
      <c r="LCZ234" s="47"/>
      <c r="LDA234" s="48"/>
      <c r="LDB234" s="49"/>
      <c r="LDC234" s="28"/>
      <c r="LDD234" s="196"/>
      <c r="LDE234" s="119"/>
      <c r="LDF234" s="47"/>
      <c r="LDG234" s="47"/>
      <c r="LDH234" s="48"/>
      <c r="LDI234" s="49"/>
      <c r="LDJ234" s="28"/>
      <c r="LDK234" s="196"/>
      <c r="LDL234" s="119"/>
      <c r="LDM234" s="47"/>
      <c r="LDN234" s="47"/>
      <c r="LDO234" s="48"/>
      <c r="LDP234" s="49"/>
      <c r="LDQ234" s="28"/>
      <c r="LDR234" s="196"/>
      <c r="LDS234" s="119"/>
      <c r="LDT234" s="47"/>
      <c r="LDU234" s="47"/>
      <c r="LDV234" s="48"/>
      <c r="LDW234" s="49"/>
      <c r="LDX234" s="28"/>
      <c r="LDY234" s="196"/>
      <c r="LDZ234" s="119"/>
      <c r="LEA234" s="47"/>
      <c r="LEB234" s="47"/>
      <c r="LEC234" s="48"/>
      <c r="LED234" s="49"/>
      <c r="LEE234" s="28"/>
      <c r="LEF234" s="196"/>
      <c r="LEG234" s="119"/>
      <c r="LEH234" s="47"/>
      <c r="LEI234" s="47"/>
      <c r="LEJ234" s="48"/>
      <c r="LEK234" s="49"/>
      <c r="LEL234" s="28"/>
      <c r="LEM234" s="196"/>
      <c r="LEN234" s="119"/>
      <c r="LEO234" s="47"/>
      <c r="LEP234" s="47"/>
      <c r="LEQ234" s="48"/>
      <c r="LER234" s="49"/>
      <c r="LES234" s="28"/>
      <c r="LET234" s="196"/>
      <c r="LEU234" s="119"/>
      <c r="LEV234" s="47"/>
      <c r="LEW234" s="47"/>
      <c r="LEX234" s="48"/>
      <c r="LEY234" s="49"/>
      <c r="LEZ234" s="28"/>
      <c r="LFA234" s="196"/>
      <c r="LFB234" s="119"/>
      <c r="LFC234" s="47"/>
      <c r="LFD234" s="47"/>
      <c r="LFE234" s="48"/>
      <c r="LFF234" s="49"/>
      <c r="LFG234" s="28"/>
      <c r="LFH234" s="196"/>
      <c r="LFI234" s="119"/>
      <c r="LFJ234" s="47"/>
      <c r="LFK234" s="47"/>
      <c r="LFL234" s="48"/>
      <c r="LFM234" s="49"/>
      <c r="LFN234" s="28"/>
      <c r="LFO234" s="196"/>
      <c r="LFP234" s="119"/>
      <c r="LFQ234" s="47"/>
      <c r="LFR234" s="47"/>
      <c r="LFS234" s="48"/>
      <c r="LFT234" s="49"/>
      <c r="LFU234" s="28"/>
      <c r="LFV234" s="196"/>
      <c r="LFW234" s="119"/>
      <c r="LFX234" s="47"/>
      <c r="LFY234" s="47"/>
      <c r="LFZ234" s="48"/>
      <c r="LGA234" s="49"/>
      <c r="LGB234" s="28"/>
      <c r="LGC234" s="196"/>
      <c r="LGD234" s="119"/>
      <c r="LGE234" s="47"/>
      <c r="LGF234" s="47"/>
      <c r="LGG234" s="48"/>
      <c r="LGH234" s="49"/>
      <c r="LGI234" s="28"/>
      <c r="LGJ234" s="196"/>
      <c r="LGK234" s="119"/>
      <c r="LGL234" s="47"/>
      <c r="LGM234" s="47"/>
      <c r="LGN234" s="48"/>
      <c r="LGO234" s="49"/>
      <c r="LGP234" s="28"/>
      <c r="LGQ234" s="196"/>
      <c r="LGR234" s="119"/>
      <c r="LGS234" s="47"/>
      <c r="LGT234" s="47"/>
      <c r="LGU234" s="48"/>
      <c r="LGV234" s="49"/>
      <c r="LGW234" s="28"/>
      <c r="LGX234" s="196"/>
      <c r="LGY234" s="119"/>
      <c r="LGZ234" s="47"/>
      <c r="LHA234" s="47"/>
      <c r="LHB234" s="48"/>
      <c r="LHC234" s="49"/>
      <c r="LHD234" s="28"/>
      <c r="LHE234" s="196"/>
      <c r="LHF234" s="119"/>
      <c r="LHG234" s="47"/>
      <c r="LHH234" s="47"/>
      <c r="LHI234" s="48"/>
      <c r="LHJ234" s="49"/>
      <c r="LHK234" s="28"/>
      <c r="LHL234" s="196"/>
      <c r="LHM234" s="119"/>
      <c r="LHN234" s="47"/>
      <c r="LHO234" s="47"/>
      <c r="LHP234" s="48"/>
      <c r="LHQ234" s="49"/>
      <c r="LHR234" s="28"/>
      <c r="LHS234" s="196"/>
      <c r="LHT234" s="119"/>
      <c r="LHU234" s="47"/>
      <c r="LHV234" s="47"/>
      <c r="LHW234" s="48"/>
      <c r="LHX234" s="49"/>
      <c r="LHY234" s="28"/>
      <c r="LHZ234" s="196"/>
      <c r="LIA234" s="119"/>
      <c r="LIB234" s="47"/>
      <c r="LIC234" s="47"/>
      <c r="LID234" s="48"/>
      <c r="LIE234" s="49"/>
      <c r="LIF234" s="28"/>
      <c r="LIG234" s="196"/>
      <c r="LIH234" s="119"/>
      <c r="LII234" s="47"/>
      <c r="LIJ234" s="47"/>
      <c r="LIK234" s="48"/>
      <c r="LIL234" s="49"/>
      <c r="LIM234" s="28"/>
      <c r="LIN234" s="196"/>
      <c r="LIO234" s="119"/>
      <c r="LIP234" s="47"/>
      <c r="LIQ234" s="47"/>
      <c r="LIR234" s="48"/>
      <c r="LIS234" s="49"/>
      <c r="LIT234" s="28"/>
      <c r="LIU234" s="196"/>
      <c r="LIV234" s="119"/>
      <c r="LIW234" s="47"/>
      <c r="LIX234" s="47"/>
      <c r="LIY234" s="48"/>
      <c r="LIZ234" s="49"/>
      <c r="LJA234" s="28"/>
      <c r="LJB234" s="196"/>
      <c r="LJC234" s="119"/>
      <c r="LJD234" s="47"/>
      <c r="LJE234" s="47"/>
      <c r="LJF234" s="48"/>
      <c r="LJG234" s="49"/>
      <c r="LJH234" s="28"/>
      <c r="LJI234" s="196"/>
      <c r="LJJ234" s="119"/>
      <c r="LJK234" s="47"/>
      <c r="LJL234" s="47"/>
      <c r="LJM234" s="48"/>
      <c r="LJN234" s="49"/>
      <c r="LJO234" s="28"/>
      <c r="LJP234" s="196"/>
      <c r="LJQ234" s="119"/>
      <c r="LJR234" s="47"/>
      <c r="LJS234" s="47"/>
      <c r="LJT234" s="48"/>
      <c r="LJU234" s="49"/>
      <c r="LJV234" s="28"/>
      <c r="LJW234" s="196"/>
      <c r="LJX234" s="119"/>
      <c r="LJY234" s="47"/>
      <c r="LJZ234" s="47"/>
      <c r="LKA234" s="48"/>
      <c r="LKB234" s="49"/>
      <c r="LKC234" s="28"/>
      <c r="LKD234" s="196"/>
      <c r="LKE234" s="119"/>
      <c r="LKF234" s="47"/>
      <c r="LKG234" s="47"/>
      <c r="LKH234" s="48"/>
      <c r="LKI234" s="49"/>
      <c r="LKJ234" s="28"/>
      <c r="LKK234" s="196"/>
      <c r="LKL234" s="119"/>
      <c r="LKM234" s="47"/>
      <c r="LKN234" s="47"/>
      <c r="LKO234" s="48"/>
      <c r="LKP234" s="49"/>
      <c r="LKQ234" s="28"/>
      <c r="LKR234" s="196"/>
      <c r="LKS234" s="119"/>
      <c r="LKT234" s="47"/>
      <c r="LKU234" s="47"/>
      <c r="LKV234" s="48"/>
      <c r="LKW234" s="49"/>
      <c r="LKX234" s="28"/>
      <c r="LKY234" s="196"/>
      <c r="LKZ234" s="119"/>
      <c r="LLA234" s="47"/>
      <c r="LLB234" s="47"/>
      <c r="LLC234" s="48"/>
      <c r="LLD234" s="49"/>
      <c r="LLE234" s="28"/>
      <c r="LLF234" s="196"/>
      <c r="LLG234" s="119"/>
      <c r="LLH234" s="47"/>
      <c r="LLI234" s="47"/>
      <c r="LLJ234" s="48"/>
      <c r="LLK234" s="49"/>
      <c r="LLL234" s="28"/>
      <c r="LLM234" s="196"/>
      <c r="LLN234" s="119"/>
      <c r="LLO234" s="47"/>
      <c r="LLP234" s="47"/>
      <c r="LLQ234" s="48"/>
      <c r="LLR234" s="49"/>
      <c r="LLS234" s="28"/>
      <c r="LLT234" s="196"/>
      <c r="LLU234" s="119"/>
      <c r="LLV234" s="47"/>
      <c r="LLW234" s="47"/>
      <c r="LLX234" s="48"/>
      <c r="LLY234" s="49"/>
      <c r="LLZ234" s="28"/>
      <c r="LMA234" s="196"/>
      <c r="LMB234" s="119"/>
      <c r="LMC234" s="47"/>
      <c r="LMD234" s="47"/>
      <c r="LME234" s="48"/>
      <c r="LMF234" s="49"/>
      <c r="LMG234" s="28"/>
      <c r="LMH234" s="196"/>
      <c r="LMI234" s="119"/>
      <c r="LMJ234" s="47"/>
      <c r="LMK234" s="47"/>
      <c r="LML234" s="48"/>
      <c r="LMM234" s="49"/>
      <c r="LMN234" s="28"/>
      <c r="LMO234" s="196"/>
      <c r="LMP234" s="119"/>
      <c r="LMQ234" s="47"/>
      <c r="LMR234" s="47"/>
      <c r="LMS234" s="48"/>
      <c r="LMT234" s="49"/>
      <c r="LMU234" s="28"/>
      <c r="LMV234" s="196"/>
      <c r="LMW234" s="119"/>
      <c r="LMX234" s="47"/>
      <c r="LMY234" s="47"/>
      <c r="LMZ234" s="48"/>
      <c r="LNA234" s="49"/>
      <c r="LNB234" s="28"/>
      <c r="LNC234" s="196"/>
      <c r="LND234" s="119"/>
      <c r="LNE234" s="47"/>
      <c r="LNF234" s="47"/>
      <c r="LNG234" s="48"/>
      <c r="LNH234" s="49"/>
      <c r="LNI234" s="28"/>
      <c r="LNJ234" s="196"/>
      <c r="LNK234" s="119"/>
      <c r="LNL234" s="47"/>
      <c r="LNM234" s="47"/>
      <c r="LNN234" s="48"/>
      <c r="LNO234" s="49"/>
      <c r="LNP234" s="28"/>
      <c r="LNQ234" s="196"/>
      <c r="LNR234" s="119"/>
      <c r="LNS234" s="47"/>
      <c r="LNT234" s="47"/>
      <c r="LNU234" s="48"/>
      <c r="LNV234" s="49"/>
      <c r="LNW234" s="28"/>
      <c r="LNX234" s="196"/>
      <c r="LNY234" s="119"/>
      <c r="LNZ234" s="47"/>
      <c r="LOA234" s="47"/>
      <c r="LOB234" s="48"/>
      <c r="LOC234" s="49"/>
      <c r="LOD234" s="28"/>
      <c r="LOE234" s="196"/>
      <c r="LOF234" s="119"/>
      <c r="LOG234" s="47"/>
      <c r="LOH234" s="47"/>
      <c r="LOI234" s="48"/>
      <c r="LOJ234" s="49"/>
      <c r="LOK234" s="28"/>
      <c r="LOL234" s="196"/>
      <c r="LOM234" s="119"/>
      <c r="LON234" s="47"/>
      <c r="LOO234" s="47"/>
      <c r="LOP234" s="48"/>
      <c r="LOQ234" s="49"/>
      <c r="LOR234" s="28"/>
      <c r="LOS234" s="196"/>
      <c r="LOT234" s="119"/>
      <c r="LOU234" s="47"/>
      <c r="LOV234" s="47"/>
      <c r="LOW234" s="48"/>
      <c r="LOX234" s="49"/>
      <c r="LOY234" s="28"/>
      <c r="LOZ234" s="196"/>
      <c r="LPA234" s="119"/>
      <c r="LPB234" s="47"/>
      <c r="LPC234" s="47"/>
      <c r="LPD234" s="48"/>
      <c r="LPE234" s="49"/>
      <c r="LPF234" s="28"/>
      <c r="LPG234" s="196"/>
      <c r="LPH234" s="119"/>
      <c r="LPI234" s="47"/>
      <c r="LPJ234" s="47"/>
      <c r="LPK234" s="48"/>
      <c r="LPL234" s="49"/>
      <c r="LPM234" s="28"/>
      <c r="LPN234" s="196"/>
      <c r="LPO234" s="119"/>
      <c r="LPP234" s="47"/>
      <c r="LPQ234" s="47"/>
      <c r="LPR234" s="48"/>
      <c r="LPS234" s="49"/>
      <c r="LPT234" s="28"/>
      <c r="LPU234" s="196"/>
      <c r="LPV234" s="119"/>
      <c r="LPW234" s="47"/>
      <c r="LPX234" s="47"/>
      <c r="LPY234" s="48"/>
      <c r="LPZ234" s="49"/>
      <c r="LQA234" s="28"/>
      <c r="LQB234" s="196"/>
      <c r="LQC234" s="119"/>
      <c r="LQD234" s="47"/>
      <c r="LQE234" s="47"/>
      <c r="LQF234" s="48"/>
      <c r="LQG234" s="49"/>
      <c r="LQH234" s="28"/>
      <c r="LQI234" s="196"/>
      <c r="LQJ234" s="119"/>
      <c r="LQK234" s="47"/>
      <c r="LQL234" s="47"/>
      <c r="LQM234" s="48"/>
      <c r="LQN234" s="49"/>
      <c r="LQO234" s="28"/>
      <c r="LQP234" s="196"/>
      <c r="LQQ234" s="119"/>
      <c r="LQR234" s="47"/>
      <c r="LQS234" s="47"/>
      <c r="LQT234" s="48"/>
      <c r="LQU234" s="49"/>
      <c r="LQV234" s="28"/>
      <c r="LQW234" s="196"/>
      <c r="LQX234" s="119"/>
      <c r="LQY234" s="47"/>
      <c r="LQZ234" s="47"/>
      <c r="LRA234" s="48"/>
      <c r="LRB234" s="49"/>
      <c r="LRC234" s="28"/>
      <c r="LRD234" s="196"/>
      <c r="LRE234" s="119"/>
      <c r="LRF234" s="47"/>
      <c r="LRG234" s="47"/>
      <c r="LRH234" s="48"/>
      <c r="LRI234" s="49"/>
      <c r="LRJ234" s="28"/>
      <c r="LRK234" s="196"/>
      <c r="LRL234" s="119"/>
      <c r="LRM234" s="47"/>
      <c r="LRN234" s="47"/>
      <c r="LRO234" s="48"/>
      <c r="LRP234" s="49"/>
      <c r="LRQ234" s="28"/>
      <c r="LRR234" s="196"/>
      <c r="LRS234" s="119"/>
      <c r="LRT234" s="47"/>
      <c r="LRU234" s="47"/>
      <c r="LRV234" s="48"/>
      <c r="LRW234" s="49"/>
      <c r="LRX234" s="28"/>
      <c r="LRY234" s="196"/>
      <c r="LRZ234" s="119"/>
      <c r="LSA234" s="47"/>
      <c r="LSB234" s="47"/>
      <c r="LSC234" s="48"/>
      <c r="LSD234" s="49"/>
      <c r="LSE234" s="28"/>
      <c r="LSF234" s="196"/>
      <c r="LSG234" s="119"/>
      <c r="LSH234" s="47"/>
      <c r="LSI234" s="47"/>
      <c r="LSJ234" s="48"/>
      <c r="LSK234" s="49"/>
      <c r="LSL234" s="28"/>
      <c r="LSM234" s="196"/>
      <c r="LSN234" s="119"/>
      <c r="LSO234" s="47"/>
      <c r="LSP234" s="47"/>
      <c r="LSQ234" s="48"/>
      <c r="LSR234" s="49"/>
      <c r="LSS234" s="28"/>
      <c r="LST234" s="196"/>
      <c r="LSU234" s="119"/>
      <c r="LSV234" s="47"/>
      <c r="LSW234" s="47"/>
      <c r="LSX234" s="48"/>
      <c r="LSY234" s="49"/>
      <c r="LSZ234" s="28"/>
      <c r="LTA234" s="196"/>
      <c r="LTB234" s="119"/>
      <c r="LTC234" s="47"/>
      <c r="LTD234" s="47"/>
      <c r="LTE234" s="48"/>
      <c r="LTF234" s="49"/>
      <c r="LTG234" s="28"/>
      <c r="LTH234" s="196"/>
      <c r="LTI234" s="119"/>
      <c r="LTJ234" s="47"/>
      <c r="LTK234" s="47"/>
      <c r="LTL234" s="48"/>
      <c r="LTM234" s="49"/>
      <c r="LTN234" s="28"/>
      <c r="LTO234" s="196"/>
      <c r="LTP234" s="119"/>
      <c r="LTQ234" s="47"/>
      <c r="LTR234" s="47"/>
      <c r="LTS234" s="48"/>
      <c r="LTT234" s="49"/>
      <c r="LTU234" s="28"/>
      <c r="LTV234" s="196"/>
      <c r="LTW234" s="119"/>
      <c r="LTX234" s="47"/>
      <c r="LTY234" s="47"/>
      <c r="LTZ234" s="48"/>
      <c r="LUA234" s="49"/>
      <c r="LUB234" s="28"/>
      <c r="LUC234" s="196"/>
      <c r="LUD234" s="119"/>
      <c r="LUE234" s="47"/>
      <c r="LUF234" s="47"/>
      <c r="LUG234" s="48"/>
      <c r="LUH234" s="49"/>
      <c r="LUI234" s="28"/>
      <c r="LUJ234" s="196"/>
      <c r="LUK234" s="119"/>
      <c r="LUL234" s="47"/>
      <c r="LUM234" s="47"/>
      <c r="LUN234" s="48"/>
      <c r="LUO234" s="49"/>
      <c r="LUP234" s="28"/>
      <c r="LUQ234" s="196"/>
      <c r="LUR234" s="119"/>
      <c r="LUS234" s="47"/>
      <c r="LUT234" s="47"/>
      <c r="LUU234" s="48"/>
      <c r="LUV234" s="49"/>
      <c r="LUW234" s="28"/>
      <c r="LUX234" s="196"/>
      <c r="LUY234" s="119"/>
      <c r="LUZ234" s="47"/>
      <c r="LVA234" s="47"/>
      <c r="LVB234" s="48"/>
      <c r="LVC234" s="49"/>
      <c r="LVD234" s="28"/>
      <c r="LVE234" s="196"/>
      <c r="LVF234" s="119"/>
      <c r="LVG234" s="47"/>
      <c r="LVH234" s="47"/>
      <c r="LVI234" s="48"/>
      <c r="LVJ234" s="49"/>
      <c r="LVK234" s="28"/>
      <c r="LVL234" s="196"/>
      <c r="LVM234" s="119"/>
      <c r="LVN234" s="47"/>
      <c r="LVO234" s="47"/>
      <c r="LVP234" s="48"/>
      <c r="LVQ234" s="49"/>
      <c r="LVR234" s="28"/>
      <c r="LVS234" s="196"/>
      <c r="LVT234" s="119"/>
      <c r="LVU234" s="47"/>
      <c r="LVV234" s="47"/>
      <c r="LVW234" s="48"/>
      <c r="LVX234" s="49"/>
      <c r="LVY234" s="28"/>
      <c r="LVZ234" s="196"/>
      <c r="LWA234" s="119"/>
      <c r="LWB234" s="47"/>
      <c r="LWC234" s="47"/>
      <c r="LWD234" s="48"/>
      <c r="LWE234" s="49"/>
      <c r="LWF234" s="28"/>
      <c r="LWG234" s="196"/>
      <c r="LWH234" s="119"/>
      <c r="LWI234" s="47"/>
      <c r="LWJ234" s="47"/>
      <c r="LWK234" s="48"/>
      <c r="LWL234" s="49"/>
      <c r="LWM234" s="28"/>
      <c r="LWN234" s="196"/>
      <c r="LWO234" s="119"/>
      <c r="LWP234" s="47"/>
      <c r="LWQ234" s="47"/>
      <c r="LWR234" s="48"/>
      <c r="LWS234" s="49"/>
      <c r="LWT234" s="28"/>
      <c r="LWU234" s="196"/>
      <c r="LWV234" s="119"/>
      <c r="LWW234" s="47"/>
      <c r="LWX234" s="47"/>
      <c r="LWY234" s="48"/>
      <c r="LWZ234" s="49"/>
      <c r="LXA234" s="28"/>
      <c r="LXB234" s="196"/>
      <c r="LXC234" s="119"/>
      <c r="LXD234" s="47"/>
      <c r="LXE234" s="47"/>
      <c r="LXF234" s="48"/>
      <c r="LXG234" s="49"/>
      <c r="LXH234" s="28"/>
      <c r="LXI234" s="196"/>
      <c r="LXJ234" s="119"/>
      <c r="LXK234" s="47"/>
      <c r="LXL234" s="47"/>
      <c r="LXM234" s="48"/>
      <c r="LXN234" s="49"/>
      <c r="LXO234" s="28"/>
      <c r="LXP234" s="196"/>
      <c r="LXQ234" s="119"/>
      <c r="LXR234" s="47"/>
      <c r="LXS234" s="47"/>
      <c r="LXT234" s="48"/>
      <c r="LXU234" s="49"/>
      <c r="LXV234" s="28"/>
      <c r="LXW234" s="196"/>
      <c r="LXX234" s="119"/>
      <c r="LXY234" s="47"/>
      <c r="LXZ234" s="47"/>
      <c r="LYA234" s="48"/>
      <c r="LYB234" s="49"/>
      <c r="LYC234" s="28"/>
      <c r="LYD234" s="196"/>
      <c r="LYE234" s="119"/>
      <c r="LYF234" s="47"/>
      <c r="LYG234" s="47"/>
      <c r="LYH234" s="48"/>
      <c r="LYI234" s="49"/>
      <c r="LYJ234" s="28"/>
      <c r="LYK234" s="196"/>
      <c r="LYL234" s="119"/>
      <c r="LYM234" s="47"/>
      <c r="LYN234" s="47"/>
      <c r="LYO234" s="48"/>
      <c r="LYP234" s="49"/>
      <c r="LYQ234" s="28"/>
      <c r="LYR234" s="196"/>
      <c r="LYS234" s="119"/>
      <c r="LYT234" s="47"/>
      <c r="LYU234" s="47"/>
      <c r="LYV234" s="48"/>
      <c r="LYW234" s="49"/>
      <c r="LYX234" s="28"/>
      <c r="LYY234" s="196"/>
      <c r="LYZ234" s="119"/>
      <c r="LZA234" s="47"/>
      <c r="LZB234" s="47"/>
      <c r="LZC234" s="48"/>
      <c r="LZD234" s="49"/>
      <c r="LZE234" s="28"/>
      <c r="LZF234" s="196"/>
      <c r="LZG234" s="119"/>
      <c r="LZH234" s="47"/>
      <c r="LZI234" s="47"/>
      <c r="LZJ234" s="48"/>
      <c r="LZK234" s="49"/>
      <c r="LZL234" s="28"/>
      <c r="LZM234" s="196"/>
      <c r="LZN234" s="119"/>
      <c r="LZO234" s="47"/>
      <c r="LZP234" s="47"/>
      <c r="LZQ234" s="48"/>
      <c r="LZR234" s="49"/>
      <c r="LZS234" s="28"/>
      <c r="LZT234" s="196"/>
      <c r="LZU234" s="119"/>
      <c r="LZV234" s="47"/>
      <c r="LZW234" s="47"/>
      <c r="LZX234" s="48"/>
      <c r="LZY234" s="49"/>
      <c r="LZZ234" s="28"/>
      <c r="MAA234" s="196"/>
      <c r="MAB234" s="119"/>
      <c r="MAC234" s="47"/>
      <c r="MAD234" s="47"/>
      <c r="MAE234" s="48"/>
      <c r="MAF234" s="49"/>
      <c r="MAG234" s="28"/>
      <c r="MAH234" s="196"/>
      <c r="MAI234" s="119"/>
      <c r="MAJ234" s="47"/>
      <c r="MAK234" s="47"/>
      <c r="MAL234" s="48"/>
      <c r="MAM234" s="49"/>
      <c r="MAN234" s="28"/>
      <c r="MAO234" s="196"/>
      <c r="MAP234" s="119"/>
      <c r="MAQ234" s="47"/>
      <c r="MAR234" s="47"/>
      <c r="MAS234" s="48"/>
      <c r="MAT234" s="49"/>
      <c r="MAU234" s="28"/>
      <c r="MAV234" s="196"/>
      <c r="MAW234" s="119"/>
      <c r="MAX234" s="47"/>
      <c r="MAY234" s="47"/>
      <c r="MAZ234" s="48"/>
      <c r="MBA234" s="49"/>
      <c r="MBB234" s="28"/>
      <c r="MBC234" s="196"/>
      <c r="MBD234" s="119"/>
      <c r="MBE234" s="47"/>
      <c r="MBF234" s="47"/>
      <c r="MBG234" s="48"/>
      <c r="MBH234" s="49"/>
      <c r="MBI234" s="28"/>
      <c r="MBJ234" s="196"/>
      <c r="MBK234" s="119"/>
      <c r="MBL234" s="47"/>
      <c r="MBM234" s="47"/>
      <c r="MBN234" s="48"/>
      <c r="MBO234" s="49"/>
      <c r="MBP234" s="28"/>
      <c r="MBQ234" s="196"/>
      <c r="MBR234" s="119"/>
      <c r="MBS234" s="47"/>
      <c r="MBT234" s="47"/>
      <c r="MBU234" s="48"/>
      <c r="MBV234" s="49"/>
      <c r="MBW234" s="28"/>
      <c r="MBX234" s="196"/>
      <c r="MBY234" s="119"/>
      <c r="MBZ234" s="47"/>
      <c r="MCA234" s="47"/>
      <c r="MCB234" s="48"/>
      <c r="MCC234" s="49"/>
      <c r="MCD234" s="28"/>
      <c r="MCE234" s="196"/>
      <c r="MCF234" s="119"/>
      <c r="MCG234" s="47"/>
      <c r="MCH234" s="47"/>
      <c r="MCI234" s="48"/>
      <c r="MCJ234" s="49"/>
      <c r="MCK234" s="28"/>
      <c r="MCL234" s="196"/>
      <c r="MCM234" s="119"/>
      <c r="MCN234" s="47"/>
      <c r="MCO234" s="47"/>
      <c r="MCP234" s="48"/>
      <c r="MCQ234" s="49"/>
      <c r="MCR234" s="28"/>
      <c r="MCS234" s="196"/>
      <c r="MCT234" s="119"/>
      <c r="MCU234" s="47"/>
      <c r="MCV234" s="47"/>
      <c r="MCW234" s="48"/>
      <c r="MCX234" s="49"/>
      <c r="MCY234" s="28"/>
      <c r="MCZ234" s="196"/>
      <c r="MDA234" s="119"/>
      <c r="MDB234" s="47"/>
      <c r="MDC234" s="47"/>
      <c r="MDD234" s="48"/>
      <c r="MDE234" s="49"/>
      <c r="MDF234" s="28"/>
      <c r="MDG234" s="196"/>
      <c r="MDH234" s="119"/>
      <c r="MDI234" s="47"/>
      <c r="MDJ234" s="47"/>
      <c r="MDK234" s="48"/>
      <c r="MDL234" s="49"/>
      <c r="MDM234" s="28"/>
      <c r="MDN234" s="196"/>
      <c r="MDO234" s="119"/>
      <c r="MDP234" s="47"/>
      <c r="MDQ234" s="47"/>
      <c r="MDR234" s="48"/>
      <c r="MDS234" s="49"/>
      <c r="MDT234" s="28"/>
      <c r="MDU234" s="196"/>
      <c r="MDV234" s="119"/>
      <c r="MDW234" s="47"/>
      <c r="MDX234" s="47"/>
      <c r="MDY234" s="48"/>
      <c r="MDZ234" s="49"/>
      <c r="MEA234" s="28"/>
      <c r="MEB234" s="196"/>
      <c r="MEC234" s="119"/>
      <c r="MED234" s="47"/>
      <c r="MEE234" s="47"/>
      <c r="MEF234" s="48"/>
      <c r="MEG234" s="49"/>
      <c r="MEH234" s="28"/>
      <c r="MEI234" s="196"/>
      <c r="MEJ234" s="119"/>
      <c r="MEK234" s="47"/>
      <c r="MEL234" s="47"/>
      <c r="MEM234" s="48"/>
      <c r="MEN234" s="49"/>
      <c r="MEO234" s="28"/>
      <c r="MEP234" s="196"/>
      <c r="MEQ234" s="119"/>
      <c r="MER234" s="47"/>
      <c r="MES234" s="47"/>
      <c r="MET234" s="48"/>
      <c r="MEU234" s="49"/>
      <c r="MEV234" s="28"/>
      <c r="MEW234" s="196"/>
      <c r="MEX234" s="119"/>
      <c r="MEY234" s="47"/>
      <c r="MEZ234" s="47"/>
      <c r="MFA234" s="48"/>
      <c r="MFB234" s="49"/>
      <c r="MFC234" s="28"/>
      <c r="MFD234" s="196"/>
      <c r="MFE234" s="119"/>
      <c r="MFF234" s="47"/>
      <c r="MFG234" s="47"/>
      <c r="MFH234" s="48"/>
      <c r="MFI234" s="49"/>
      <c r="MFJ234" s="28"/>
      <c r="MFK234" s="196"/>
      <c r="MFL234" s="119"/>
      <c r="MFM234" s="47"/>
      <c r="MFN234" s="47"/>
      <c r="MFO234" s="48"/>
      <c r="MFP234" s="49"/>
      <c r="MFQ234" s="28"/>
      <c r="MFR234" s="196"/>
      <c r="MFS234" s="119"/>
      <c r="MFT234" s="47"/>
      <c r="MFU234" s="47"/>
      <c r="MFV234" s="48"/>
      <c r="MFW234" s="49"/>
      <c r="MFX234" s="28"/>
      <c r="MFY234" s="196"/>
      <c r="MFZ234" s="119"/>
      <c r="MGA234" s="47"/>
      <c r="MGB234" s="47"/>
      <c r="MGC234" s="48"/>
      <c r="MGD234" s="49"/>
      <c r="MGE234" s="28"/>
      <c r="MGF234" s="196"/>
      <c r="MGG234" s="119"/>
      <c r="MGH234" s="47"/>
      <c r="MGI234" s="47"/>
      <c r="MGJ234" s="48"/>
      <c r="MGK234" s="49"/>
      <c r="MGL234" s="28"/>
      <c r="MGM234" s="196"/>
      <c r="MGN234" s="119"/>
      <c r="MGO234" s="47"/>
      <c r="MGP234" s="47"/>
      <c r="MGQ234" s="48"/>
      <c r="MGR234" s="49"/>
      <c r="MGS234" s="28"/>
      <c r="MGT234" s="196"/>
      <c r="MGU234" s="119"/>
      <c r="MGV234" s="47"/>
      <c r="MGW234" s="47"/>
      <c r="MGX234" s="48"/>
      <c r="MGY234" s="49"/>
      <c r="MGZ234" s="28"/>
      <c r="MHA234" s="196"/>
      <c r="MHB234" s="119"/>
      <c r="MHC234" s="47"/>
      <c r="MHD234" s="47"/>
      <c r="MHE234" s="48"/>
      <c r="MHF234" s="49"/>
      <c r="MHG234" s="28"/>
      <c r="MHH234" s="196"/>
      <c r="MHI234" s="119"/>
      <c r="MHJ234" s="47"/>
      <c r="MHK234" s="47"/>
      <c r="MHL234" s="48"/>
      <c r="MHM234" s="49"/>
      <c r="MHN234" s="28"/>
      <c r="MHO234" s="196"/>
      <c r="MHP234" s="119"/>
      <c r="MHQ234" s="47"/>
      <c r="MHR234" s="47"/>
      <c r="MHS234" s="48"/>
      <c r="MHT234" s="49"/>
      <c r="MHU234" s="28"/>
      <c r="MHV234" s="196"/>
      <c r="MHW234" s="119"/>
      <c r="MHX234" s="47"/>
      <c r="MHY234" s="47"/>
      <c r="MHZ234" s="48"/>
      <c r="MIA234" s="49"/>
      <c r="MIB234" s="28"/>
      <c r="MIC234" s="196"/>
      <c r="MID234" s="119"/>
      <c r="MIE234" s="47"/>
      <c r="MIF234" s="47"/>
      <c r="MIG234" s="48"/>
      <c r="MIH234" s="49"/>
      <c r="MII234" s="28"/>
      <c r="MIJ234" s="196"/>
      <c r="MIK234" s="119"/>
      <c r="MIL234" s="47"/>
      <c r="MIM234" s="47"/>
      <c r="MIN234" s="48"/>
      <c r="MIO234" s="49"/>
      <c r="MIP234" s="28"/>
      <c r="MIQ234" s="196"/>
      <c r="MIR234" s="119"/>
      <c r="MIS234" s="47"/>
      <c r="MIT234" s="47"/>
      <c r="MIU234" s="48"/>
      <c r="MIV234" s="49"/>
      <c r="MIW234" s="28"/>
      <c r="MIX234" s="196"/>
      <c r="MIY234" s="119"/>
      <c r="MIZ234" s="47"/>
      <c r="MJA234" s="47"/>
      <c r="MJB234" s="48"/>
      <c r="MJC234" s="49"/>
      <c r="MJD234" s="28"/>
      <c r="MJE234" s="196"/>
      <c r="MJF234" s="119"/>
      <c r="MJG234" s="47"/>
      <c r="MJH234" s="47"/>
      <c r="MJI234" s="48"/>
      <c r="MJJ234" s="49"/>
      <c r="MJK234" s="28"/>
      <c r="MJL234" s="196"/>
      <c r="MJM234" s="119"/>
      <c r="MJN234" s="47"/>
      <c r="MJO234" s="47"/>
      <c r="MJP234" s="48"/>
      <c r="MJQ234" s="49"/>
      <c r="MJR234" s="28"/>
      <c r="MJS234" s="196"/>
      <c r="MJT234" s="119"/>
      <c r="MJU234" s="47"/>
      <c r="MJV234" s="47"/>
      <c r="MJW234" s="48"/>
      <c r="MJX234" s="49"/>
      <c r="MJY234" s="28"/>
      <c r="MJZ234" s="196"/>
      <c r="MKA234" s="119"/>
      <c r="MKB234" s="47"/>
      <c r="MKC234" s="47"/>
      <c r="MKD234" s="48"/>
      <c r="MKE234" s="49"/>
      <c r="MKF234" s="28"/>
      <c r="MKG234" s="196"/>
      <c r="MKH234" s="119"/>
      <c r="MKI234" s="47"/>
      <c r="MKJ234" s="47"/>
      <c r="MKK234" s="48"/>
      <c r="MKL234" s="49"/>
      <c r="MKM234" s="28"/>
      <c r="MKN234" s="196"/>
      <c r="MKO234" s="119"/>
      <c r="MKP234" s="47"/>
      <c r="MKQ234" s="47"/>
      <c r="MKR234" s="48"/>
      <c r="MKS234" s="49"/>
      <c r="MKT234" s="28"/>
      <c r="MKU234" s="196"/>
      <c r="MKV234" s="119"/>
      <c r="MKW234" s="47"/>
      <c r="MKX234" s="47"/>
      <c r="MKY234" s="48"/>
      <c r="MKZ234" s="49"/>
      <c r="MLA234" s="28"/>
      <c r="MLB234" s="196"/>
      <c r="MLC234" s="119"/>
      <c r="MLD234" s="47"/>
      <c r="MLE234" s="47"/>
      <c r="MLF234" s="48"/>
      <c r="MLG234" s="49"/>
      <c r="MLH234" s="28"/>
      <c r="MLI234" s="196"/>
      <c r="MLJ234" s="119"/>
      <c r="MLK234" s="47"/>
      <c r="MLL234" s="47"/>
      <c r="MLM234" s="48"/>
      <c r="MLN234" s="49"/>
      <c r="MLO234" s="28"/>
      <c r="MLP234" s="196"/>
      <c r="MLQ234" s="119"/>
      <c r="MLR234" s="47"/>
      <c r="MLS234" s="47"/>
      <c r="MLT234" s="48"/>
      <c r="MLU234" s="49"/>
      <c r="MLV234" s="28"/>
      <c r="MLW234" s="196"/>
      <c r="MLX234" s="119"/>
      <c r="MLY234" s="47"/>
      <c r="MLZ234" s="47"/>
      <c r="MMA234" s="48"/>
      <c r="MMB234" s="49"/>
      <c r="MMC234" s="28"/>
      <c r="MMD234" s="196"/>
      <c r="MME234" s="119"/>
      <c r="MMF234" s="47"/>
      <c r="MMG234" s="47"/>
      <c r="MMH234" s="48"/>
      <c r="MMI234" s="49"/>
      <c r="MMJ234" s="28"/>
      <c r="MMK234" s="196"/>
      <c r="MML234" s="119"/>
      <c r="MMM234" s="47"/>
      <c r="MMN234" s="47"/>
      <c r="MMO234" s="48"/>
      <c r="MMP234" s="49"/>
      <c r="MMQ234" s="28"/>
      <c r="MMR234" s="196"/>
      <c r="MMS234" s="119"/>
      <c r="MMT234" s="47"/>
      <c r="MMU234" s="47"/>
      <c r="MMV234" s="48"/>
      <c r="MMW234" s="49"/>
      <c r="MMX234" s="28"/>
      <c r="MMY234" s="196"/>
      <c r="MMZ234" s="119"/>
      <c r="MNA234" s="47"/>
      <c r="MNB234" s="47"/>
      <c r="MNC234" s="48"/>
      <c r="MND234" s="49"/>
      <c r="MNE234" s="28"/>
      <c r="MNF234" s="196"/>
      <c r="MNG234" s="119"/>
      <c r="MNH234" s="47"/>
      <c r="MNI234" s="47"/>
      <c r="MNJ234" s="48"/>
      <c r="MNK234" s="49"/>
      <c r="MNL234" s="28"/>
      <c r="MNM234" s="196"/>
      <c r="MNN234" s="119"/>
      <c r="MNO234" s="47"/>
      <c r="MNP234" s="47"/>
      <c r="MNQ234" s="48"/>
      <c r="MNR234" s="49"/>
      <c r="MNS234" s="28"/>
      <c r="MNT234" s="196"/>
      <c r="MNU234" s="119"/>
      <c r="MNV234" s="47"/>
      <c r="MNW234" s="47"/>
      <c r="MNX234" s="48"/>
      <c r="MNY234" s="49"/>
      <c r="MNZ234" s="28"/>
      <c r="MOA234" s="196"/>
      <c r="MOB234" s="119"/>
      <c r="MOC234" s="47"/>
      <c r="MOD234" s="47"/>
      <c r="MOE234" s="48"/>
      <c r="MOF234" s="49"/>
      <c r="MOG234" s="28"/>
      <c r="MOH234" s="196"/>
      <c r="MOI234" s="119"/>
      <c r="MOJ234" s="47"/>
      <c r="MOK234" s="47"/>
      <c r="MOL234" s="48"/>
      <c r="MOM234" s="49"/>
      <c r="MON234" s="28"/>
      <c r="MOO234" s="196"/>
      <c r="MOP234" s="119"/>
      <c r="MOQ234" s="47"/>
      <c r="MOR234" s="47"/>
      <c r="MOS234" s="48"/>
      <c r="MOT234" s="49"/>
      <c r="MOU234" s="28"/>
      <c r="MOV234" s="196"/>
      <c r="MOW234" s="119"/>
      <c r="MOX234" s="47"/>
      <c r="MOY234" s="47"/>
      <c r="MOZ234" s="48"/>
      <c r="MPA234" s="49"/>
      <c r="MPB234" s="28"/>
      <c r="MPC234" s="196"/>
      <c r="MPD234" s="119"/>
      <c r="MPE234" s="47"/>
      <c r="MPF234" s="47"/>
      <c r="MPG234" s="48"/>
      <c r="MPH234" s="49"/>
      <c r="MPI234" s="28"/>
      <c r="MPJ234" s="196"/>
      <c r="MPK234" s="119"/>
      <c r="MPL234" s="47"/>
      <c r="MPM234" s="47"/>
      <c r="MPN234" s="48"/>
      <c r="MPO234" s="49"/>
      <c r="MPP234" s="28"/>
      <c r="MPQ234" s="196"/>
      <c r="MPR234" s="119"/>
      <c r="MPS234" s="47"/>
      <c r="MPT234" s="47"/>
      <c r="MPU234" s="48"/>
      <c r="MPV234" s="49"/>
      <c r="MPW234" s="28"/>
      <c r="MPX234" s="196"/>
      <c r="MPY234" s="119"/>
      <c r="MPZ234" s="47"/>
      <c r="MQA234" s="47"/>
      <c r="MQB234" s="48"/>
      <c r="MQC234" s="49"/>
      <c r="MQD234" s="28"/>
      <c r="MQE234" s="196"/>
      <c r="MQF234" s="119"/>
      <c r="MQG234" s="47"/>
      <c r="MQH234" s="47"/>
      <c r="MQI234" s="48"/>
      <c r="MQJ234" s="49"/>
      <c r="MQK234" s="28"/>
      <c r="MQL234" s="196"/>
      <c r="MQM234" s="119"/>
      <c r="MQN234" s="47"/>
      <c r="MQO234" s="47"/>
      <c r="MQP234" s="48"/>
      <c r="MQQ234" s="49"/>
      <c r="MQR234" s="28"/>
      <c r="MQS234" s="196"/>
      <c r="MQT234" s="119"/>
      <c r="MQU234" s="47"/>
      <c r="MQV234" s="47"/>
      <c r="MQW234" s="48"/>
      <c r="MQX234" s="49"/>
      <c r="MQY234" s="28"/>
      <c r="MQZ234" s="196"/>
      <c r="MRA234" s="119"/>
      <c r="MRB234" s="47"/>
      <c r="MRC234" s="47"/>
      <c r="MRD234" s="48"/>
      <c r="MRE234" s="49"/>
      <c r="MRF234" s="28"/>
      <c r="MRG234" s="196"/>
      <c r="MRH234" s="119"/>
      <c r="MRI234" s="47"/>
      <c r="MRJ234" s="47"/>
      <c r="MRK234" s="48"/>
      <c r="MRL234" s="49"/>
      <c r="MRM234" s="28"/>
      <c r="MRN234" s="196"/>
      <c r="MRO234" s="119"/>
      <c r="MRP234" s="47"/>
      <c r="MRQ234" s="47"/>
      <c r="MRR234" s="48"/>
      <c r="MRS234" s="49"/>
      <c r="MRT234" s="28"/>
      <c r="MRU234" s="196"/>
      <c r="MRV234" s="119"/>
      <c r="MRW234" s="47"/>
      <c r="MRX234" s="47"/>
      <c r="MRY234" s="48"/>
      <c r="MRZ234" s="49"/>
      <c r="MSA234" s="28"/>
      <c r="MSB234" s="196"/>
      <c r="MSC234" s="119"/>
      <c r="MSD234" s="47"/>
      <c r="MSE234" s="47"/>
      <c r="MSF234" s="48"/>
      <c r="MSG234" s="49"/>
      <c r="MSH234" s="28"/>
      <c r="MSI234" s="196"/>
      <c r="MSJ234" s="119"/>
      <c r="MSK234" s="47"/>
      <c r="MSL234" s="47"/>
      <c r="MSM234" s="48"/>
      <c r="MSN234" s="49"/>
      <c r="MSO234" s="28"/>
      <c r="MSP234" s="196"/>
      <c r="MSQ234" s="119"/>
      <c r="MSR234" s="47"/>
      <c r="MSS234" s="47"/>
      <c r="MST234" s="48"/>
      <c r="MSU234" s="49"/>
      <c r="MSV234" s="28"/>
      <c r="MSW234" s="196"/>
      <c r="MSX234" s="119"/>
      <c r="MSY234" s="47"/>
      <c r="MSZ234" s="47"/>
      <c r="MTA234" s="48"/>
      <c r="MTB234" s="49"/>
      <c r="MTC234" s="28"/>
      <c r="MTD234" s="196"/>
      <c r="MTE234" s="119"/>
      <c r="MTF234" s="47"/>
      <c r="MTG234" s="47"/>
      <c r="MTH234" s="48"/>
      <c r="MTI234" s="49"/>
      <c r="MTJ234" s="28"/>
      <c r="MTK234" s="196"/>
      <c r="MTL234" s="119"/>
      <c r="MTM234" s="47"/>
      <c r="MTN234" s="47"/>
      <c r="MTO234" s="48"/>
      <c r="MTP234" s="49"/>
      <c r="MTQ234" s="28"/>
      <c r="MTR234" s="196"/>
      <c r="MTS234" s="119"/>
      <c r="MTT234" s="47"/>
      <c r="MTU234" s="47"/>
      <c r="MTV234" s="48"/>
      <c r="MTW234" s="49"/>
      <c r="MTX234" s="28"/>
      <c r="MTY234" s="196"/>
      <c r="MTZ234" s="119"/>
      <c r="MUA234" s="47"/>
      <c r="MUB234" s="47"/>
      <c r="MUC234" s="48"/>
      <c r="MUD234" s="49"/>
      <c r="MUE234" s="28"/>
      <c r="MUF234" s="196"/>
      <c r="MUG234" s="119"/>
      <c r="MUH234" s="47"/>
      <c r="MUI234" s="47"/>
      <c r="MUJ234" s="48"/>
      <c r="MUK234" s="49"/>
      <c r="MUL234" s="28"/>
      <c r="MUM234" s="196"/>
      <c r="MUN234" s="119"/>
      <c r="MUO234" s="47"/>
      <c r="MUP234" s="47"/>
      <c r="MUQ234" s="48"/>
      <c r="MUR234" s="49"/>
      <c r="MUS234" s="28"/>
      <c r="MUT234" s="196"/>
      <c r="MUU234" s="119"/>
      <c r="MUV234" s="47"/>
      <c r="MUW234" s="47"/>
      <c r="MUX234" s="48"/>
      <c r="MUY234" s="49"/>
      <c r="MUZ234" s="28"/>
      <c r="MVA234" s="196"/>
      <c r="MVB234" s="119"/>
      <c r="MVC234" s="47"/>
      <c r="MVD234" s="47"/>
      <c r="MVE234" s="48"/>
      <c r="MVF234" s="49"/>
      <c r="MVG234" s="28"/>
      <c r="MVH234" s="196"/>
      <c r="MVI234" s="119"/>
      <c r="MVJ234" s="47"/>
      <c r="MVK234" s="47"/>
      <c r="MVL234" s="48"/>
      <c r="MVM234" s="49"/>
      <c r="MVN234" s="28"/>
      <c r="MVO234" s="196"/>
      <c r="MVP234" s="119"/>
      <c r="MVQ234" s="47"/>
      <c r="MVR234" s="47"/>
      <c r="MVS234" s="48"/>
      <c r="MVT234" s="49"/>
      <c r="MVU234" s="28"/>
      <c r="MVV234" s="196"/>
      <c r="MVW234" s="119"/>
      <c r="MVX234" s="47"/>
      <c r="MVY234" s="47"/>
      <c r="MVZ234" s="48"/>
      <c r="MWA234" s="49"/>
      <c r="MWB234" s="28"/>
      <c r="MWC234" s="196"/>
      <c r="MWD234" s="119"/>
      <c r="MWE234" s="47"/>
      <c r="MWF234" s="47"/>
      <c r="MWG234" s="48"/>
      <c r="MWH234" s="49"/>
      <c r="MWI234" s="28"/>
      <c r="MWJ234" s="196"/>
      <c r="MWK234" s="119"/>
      <c r="MWL234" s="47"/>
      <c r="MWM234" s="47"/>
      <c r="MWN234" s="48"/>
      <c r="MWO234" s="49"/>
      <c r="MWP234" s="28"/>
      <c r="MWQ234" s="196"/>
      <c r="MWR234" s="119"/>
      <c r="MWS234" s="47"/>
      <c r="MWT234" s="47"/>
      <c r="MWU234" s="48"/>
      <c r="MWV234" s="49"/>
      <c r="MWW234" s="28"/>
      <c r="MWX234" s="196"/>
      <c r="MWY234" s="119"/>
      <c r="MWZ234" s="47"/>
      <c r="MXA234" s="47"/>
      <c r="MXB234" s="48"/>
      <c r="MXC234" s="49"/>
      <c r="MXD234" s="28"/>
      <c r="MXE234" s="196"/>
      <c r="MXF234" s="119"/>
      <c r="MXG234" s="47"/>
      <c r="MXH234" s="47"/>
      <c r="MXI234" s="48"/>
      <c r="MXJ234" s="49"/>
      <c r="MXK234" s="28"/>
      <c r="MXL234" s="196"/>
      <c r="MXM234" s="119"/>
      <c r="MXN234" s="47"/>
      <c r="MXO234" s="47"/>
      <c r="MXP234" s="48"/>
      <c r="MXQ234" s="49"/>
      <c r="MXR234" s="28"/>
      <c r="MXS234" s="196"/>
      <c r="MXT234" s="119"/>
      <c r="MXU234" s="47"/>
      <c r="MXV234" s="47"/>
      <c r="MXW234" s="48"/>
      <c r="MXX234" s="49"/>
      <c r="MXY234" s="28"/>
      <c r="MXZ234" s="196"/>
      <c r="MYA234" s="119"/>
      <c r="MYB234" s="47"/>
      <c r="MYC234" s="47"/>
      <c r="MYD234" s="48"/>
      <c r="MYE234" s="49"/>
      <c r="MYF234" s="28"/>
      <c r="MYG234" s="196"/>
      <c r="MYH234" s="119"/>
      <c r="MYI234" s="47"/>
      <c r="MYJ234" s="47"/>
      <c r="MYK234" s="48"/>
      <c r="MYL234" s="49"/>
      <c r="MYM234" s="28"/>
      <c r="MYN234" s="196"/>
      <c r="MYO234" s="119"/>
      <c r="MYP234" s="47"/>
      <c r="MYQ234" s="47"/>
      <c r="MYR234" s="48"/>
      <c r="MYS234" s="49"/>
      <c r="MYT234" s="28"/>
      <c r="MYU234" s="196"/>
      <c r="MYV234" s="119"/>
      <c r="MYW234" s="47"/>
      <c r="MYX234" s="47"/>
      <c r="MYY234" s="48"/>
      <c r="MYZ234" s="49"/>
      <c r="MZA234" s="28"/>
      <c r="MZB234" s="196"/>
      <c r="MZC234" s="119"/>
      <c r="MZD234" s="47"/>
      <c r="MZE234" s="47"/>
      <c r="MZF234" s="48"/>
      <c r="MZG234" s="49"/>
      <c r="MZH234" s="28"/>
      <c r="MZI234" s="196"/>
      <c r="MZJ234" s="119"/>
      <c r="MZK234" s="47"/>
      <c r="MZL234" s="47"/>
      <c r="MZM234" s="48"/>
      <c r="MZN234" s="49"/>
      <c r="MZO234" s="28"/>
      <c r="MZP234" s="196"/>
      <c r="MZQ234" s="119"/>
      <c r="MZR234" s="47"/>
      <c r="MZS234" s="47"/>
      <c r="MZT234" s="48"/>
      <c r="MZU234" s="49"/>
      <c r="MZV234" s="28"/>
      <c r="MZW234" s="196"/>
      <c r="MZX234" s="119"/>
      <c r="MZY234" s="47"/>
      <c r="MZZ234" s="47"/>
      <c r="NAA234" s="48"/>
      <c r="NAB234" s="49"/>
      <c r="NAC234" s="28"/>
      <c r="NAD234" s="196"/>
      <c r="NAE234" s="119"/>
      <c r="NAF234" s="47"/>
      <c r="NAG234" s="47"/>
      <c r="NAH234" s="48"/>
      <c r="NAI234" s="49"/>
      <c r="NAJ234" s="28"/>
      <c r="NAK234" s="196"/>
      <c r="NAL234" s="119"/>
      <c r="NAM234" s="47"/>
      <c r="NAN234" s="47"/>
      <c r="NAO234" s="48"/>
      <c r="NAP234" s="49"/>
      <c r="NAQ234" s="28"/>
      <c r="NAR234" s="196"/>
      <c r="NAS234" s="119"/>
      <c r="NAT234" s="47"/>
      <c r="NAU234" s="47"/>
      <c r="NAV234" s="48"/>
      <c r="NAW234" s="49"/>
      <c r="NAX234" s="28"/>
      <c r="NAY234" s="196"/>
      <c r="NAZ234" s="119"/>
      <c r="NBA234" s="47"/>
      <c r="NBB234" s="47"/>
      <c r="NBC234" s="48"/>
      <c r="NBD234" s="49"/>
      <c r="NBE234" s="28"/>
      <c r="NBF234" s="196"/>
      <c r="NBG234" s="119"/>
      <c r="NBH234" s="47"/>
      <c r="NBI234" s="47"/>
      <c r="NBJ234" s="48"/>
      <c r="NBK234" s="49"/>
      <c r="NBL234" s="28"/>
      <c r="NBM234" s="196"/>
      <c r="NBN234" s="119"/>
      <c r="NBO234" s="47"/>
      <c r="NBP234" s="47"/>
      <c r="NBQ234" s="48"/>
      <c r="NBR234" s="49"/>
      <c r="NBS234" s="28"/>
      <c r="NBT234" s="196"/>
      <c r="NBU234" s="119"/>
      <c r="NBV234" s="47"/>
      <c r="NBW234" s="47"/>
      <c r="NBX234" s="48"/>
      <c r="NBY234" s="49"/>
      <c r="NBZ234" s="28"/>
      <c r="NCA234" s="196"/>
      <c r="NCB234" s="119"/>
      <c r="NCC234" s="47"/>
      <c r="NCD234" s="47"/>
      <c r="NCE234" s="48"/>
      <c r="NCF234" s="49"/>
      <c r="NCG234" s="28"/>
      <c r="NCH234" s="196"/>
      <c r="NCI234" s="119"/>
      <c r="NCJ234" s="47"/>
      <c r="NCK234" s="47"/>
      <c r="NCL234" s="48"/>
      <c r="NCM234" s="49"/>
      <c r="NCN234" s="28"/>
      <c r="NCO234" s="196"/>
      <c r="NCP234" s="119"/>
      <c r="NCQ234" s="47"/>
      <c r="NCR234" s="47"/>
      <c r="NCS234" s="48"/>
      <c r="NCT234" s="49"/>
      <c r="NCU234" s="28"/>
      <c r="NCV234" s="196"/>
      <c r="NCW234" s="119"/>
      <c r="NCX234" s="47"/>
      <c r="NCY234" s="47"/>
      <c r="NCZ234" s="48"/>
      <c r="NDA234" s="49"/>
      <c r="NDB234" s="28"/>
      <c r="NDC234" s="196"/>
      <c r="NDD234" s="119"/>
      <c r="NDE234" s="47"/>
      <c r="NDF234" s="47"/>
      <c r="NDG234" s="48"/>
      <c r="NDH234" s="49"/>
      <c r="NDI234" s="28"/>
      <c r="NDJ234" s="196"/>
      <c r="NDK234" s="119"/>
      <c r="NDL234" s="47"/>
      <c r="NDM234" s="47"/>
      <c r="NDN234" s="48"/>
      <c r="NDO234" s="49"/>
      <c r="NDP234" s="28"/>
      <c r="NDQ234" s="196"/>
      <c r="NDR234" s="119"/>
      <c r="NDS234" s="47"/>
      <c r="NDT234" s="47"/>
      <c r="NDU234" s="48"/>
      <c r="NDV234" s="49"/>
      <c r="NDW234" s="28"/>
      <c r="NDX234" s="196"/>
      <c r="NDY234" s="119"/>
      <c r="NDZ234" s="47"/>
      <c r="NEA234" s="47"/>
      <c r="NEB234" s="48"/>
      <c r="NEC234" s="49"/>
      <c r="NED234" s="28"/>
      <c r="NEE234" s="196"/>
      <c r="NEF234" s="119"/>
      <c r="NEG234" s="47"/>
      <c r="NEH234" s="47"/>
      <c r="NEI234" s="48"/>
      <c r="NEJ234" s="49"/>
      <c r="NEK234" s="28"/>
      <c r="NEL234" s="196"/>
      <c r="NEM234" s="119"/>
      <c r="NEN234" s="47"/>
      <c r="NEO234" s="47"/>
      <c r="NEP234" s="48"/>
      <c r="NEQ234" s="49"/>
      <c r="NER234" s="28"/>
      <c r="NES234" s="196"/>
      <c r="NET234" s="119"/>
      <c r="NEU234" s="47"/>
      <c r="NEV234" s="47"/>
      <c r="NEW234" s="48"/>
      <c r="NEX234" s="49"/>
      <c r="NEY234" s="28"/>
      <c r="NEZ234" s="196"/>
      <c r="NFA234" s="119"/>
      <c r="NFB234" s="47"/>
      <c r="NFC234" s="47"/>
      <c r="NFD234" s="48"/>
      <c r="NFE234" s="49"/>
      <c r="NFF234" s="28"/>
      <c r="NFG234" s="196"/>
      <c r="NFH234" s="119"/>
      <c r="NFI234" s="47"/>
      <c r="NFJ234" s="47"/>
      <c r="NFK234" s="48"/>
      <c r="NFL234" s="49"/>
      <c r="NFM234" s="28"/>
      <c r="NFN234" s="196"/>
      <c r="NFO234" s="119"/>
      <c r="NFP234" s="47"/>
      <c r="NFQ234" s="47"/>
      <c r="NFR234" s="48"/>
      <c r="NFS234" s="49"/>
      <c r="NFT234" s="28"/>
      <c r="NFU234" s="196"/>
      <c r="NFV234" s="119"/>
      <c r="NFW234" s="47"/>
      <c r="NFX234" s="47"/>
      <c r="NFY234" s="48"/>
      <c r="NFZ234" s="49"/>
      <c r="NGA234" s="28"/>
      <c r="NGB234" s="196"/>
      <c r="NGC234" s="119"/>
      <c r="NGD234" s="47"/>
      <c r="NGE234" s="47"/>
      <c r="NGF234" s="48"/>
      <c r="NGG234" s="49"/>
      <c r="NGH234" s="28"/>
      <c r="NGI234" s="196"/>
      <c r="NGJ234" s="119"/>
      <c r="NGK234" s="47"/>
      <c r="NGL234" s="47"/>
      <c r="NGM234" s="48"/>
      <c r="NGN234" s="49"/>
      <c r="NGO234" s="28"/>
      <c r="NGP234" s="196"/>
      <c r="NGQ234" s="119"/>
      <c r="NGR234" s="47"/>
      <c r="NGS234" s="47"/>
      <c r="NGT234" s="48"/>
      <c r="NGU234" s="49"/>
      <c r="NGV234" s="28"/>
      <c r="NGW234" s="196"/>
      <c r="NGX234" s="119"/>
      <c r="NGY234" s="47"/>
      <c r="NGZ234" s="47"/>
      <c r="NHA234" s="48"/>
      <c r="NHB234" s="49"/>
      <c r="NHC234" s="28"/>
      <c r="NHD234" s="196"/>
      <c r="NHE234" s="119"/>
      <c r="NHF234" s="47"/>
      <c r="NHG234" s="47"/>
      <c r="NHH234" s="48"/>
      <c r="NHI234" s="49"/>
      <c r="NHJ234" s="28"/>
      <c r="NHK234" s="196"/>
      <c r="NHL234" s="119"/>
      <c r="NHM234" s="47"/>
      <c r="NHN234" s="47"/>
      <c r="NHO234" s="48"/>
      <c r="NHP234" s="49"/>
      <c r="NHQ234" s="28"/>
      <c r="NHR234" s="196"/>
      <c r="NHS234" s="119"/>
      <c r="NHT234" s="47"/>
      <c r="NHU234" s="47"/>
      <c r="NHV234" s="48"/>
      <c r="NHW234" s="49"/>
      <c r="NHX234" s="28"/>
      <c r="NHY234" s="196"/>
      <c r="NHZ234" s="119"/>
      <c r="NIA234" s="47"/>
      <c r="NIB234" s="47"/>
      <c r="NIC234" s="48"/>
      <c r="NID234" s="49"/>
      <c r="NIE234" s="28"/>
      <c r="NIF234" s="196"/>
      <c r="NIG234" s="119"/>
      <c r="NIH234" s="47"/>
      <c r="NII234" s="47"/>
      <c r="NIJ234" s="48"/>
      <c r="NIK234" s="49"/>
      <c r="NIL234" s="28"/>
      <c r="NIM234" s="196"/>
      <c r="NIN234" s="119"/>
      <c r="NIO234" s="47"/>
      <c r="NIP234" s="47"/>
      <c r="NIQ234" s="48"/>
      <c r="NIR234" s="49"/>
      <c r="NIS234" s="28"/>
      <c r="NIT234" s="196"/>
      <c r="NIU234" s="119"/>
      <c r="NIV234" s="47"/>
      <c r="NIW234" s="47"/>
      <c r="NIX234" s="48"/>
      <c r="NIY234" s="49"/>
      <c r="NIZ234" s="28"/>
      <c r="NJA234" s="196"/>
      <c r="NJB234" s="119"/>
      <c r="NJC234" s="47"/>
      <c r="NJD234" s="47"/>
      <c r="NJE234" s="48"/>
      <c r="NJF234" s="49"/>
      <c r="NJG234" s="28"/>
      <c r="NJH234" s="196"/>
      <c r="NJI234" s="119"/>
      <c r="NJJ234" s="47"/>
      <c r="NJK234" s="47"/>
      <c r="NJL234" s="48"/>
      <c r="NJM234" s="49"/>
      <c r="NJN234" s="28"/>
      <c r="NJO234" s="196"/>
      <c r="NJP234" s="119"/>
      <c r="NJQ234" s="47"/>
      <c r="NJR234" s="47"/>
      <c r="NJS234" s="48"/>
      <c r="NJT234" s="49"/>
      <c r="NJU234" s="28"/>
      <c r="NJV234" s="196"/>
      <c r="NJW234" s="119"/>
      <c r="NJX234" s="47"/>
      <c r="NJY234" s="47"/>
      <c r="NJZ234" s="48"/>
      <c r="NKA234" s="49"/>
      <c r="NKB234" s="28"/>
      <c r="NKC234" s="196"/>
      <c r="NKD234" s="119"/>
      <c r="NKE234" s="47"/>
      <c r="NKF234" s="47"/>
      <c r="NKG234" s="48"/>
      <c r="NKH234" s="49"/>
      <c r="NKI234" s="28"/>
      <c r="NKJ234" s="196"/>
      <c r="NKK234" s="119"/>
      <c r="NKL234" s="47"/>
      <c r="NKM234" s="47"/>
      <c r="NKN234" s="48"/>
      <c r="NKO234" s="49"/>
      <c r="NKP234" s="28"/>
      <c r="NKQ234" s="196"/>
      <c r="NKR234" s="119"/>
      <c r="NKS234" s="47"/>
      <c r="NKT234" s="47"/>
      <c r="NKU234" s="48"/>
      <c r="NKV234" s="49"/>
      <c r="NKW234" s="28"/>
      <c r="NKX234" s="196"/>
      <c r="NKY234" s="119"/>
      <c r="NKZ234" s="47"/>
      <c r="NLA234" s="47"/>
      <c r="NLB234" s="48"/>
      <c r="NLC234" s="49"/>
      <c r="NLD234" s="28"/>
      <c r="NLE234" s="196"/>
      <c r="NLF234" s="119"/>
      <c r="NLG234" s="47"/>
      <c r="NLH234" s="47"/>
      <c r="NLI234" s="48"/>
      <c r="NLJ234" s="49"/>
      <c r="NLK234" s="28"/>
      <c r="NLL234" s="196"/>
      <c r="NLM234" s="119"/>
      <c r="NLN234" s="47"/>
      <c r="NLO234" s="47"/>
      <c r="NLP234" s="48"/>
      <c r="NLQ234" s="49"/>
      <c r="NLR234" s="28"/>
      <c r="NLS234" s="196"/>
      <c r="NLT234" s="119"/>
      <c r="NLU234" s="47"/>
      <c r="NLV234" s="47"/>
      <c r="NLW234" s="48"/>
      <c r="NLX234" s="49"/>
      <c r="NLY234" s="28"/>
      <c r="NLZ234" s="196"/>
      <c r="NMA234" s="119"/>
      <c r="NMB234" s="47"/>
      <c r="NMC234" s="47"/>
      <c r="NMD234" s="48"/>
      <c r="NME234" s="49"/>
      <c r="NMF234" s="28"/>
      <c r="NMG234" s="196"/>
      <c r="NMH234" s="119"/>
      <c r="NMI234" s="47"/>
      <c r="NMJ234" s="47"/>
      <c r="NMK234" s="48"/>
      <c r="NML234" s="49"/>
      <c r="NMM234" s="28"/>
      <c r="NMN234" s="196"/>
      <c r="NMO234" s="119"/>
      <c r="NMP234" s="47"/>
      <c r="NMQ234" s="47"/>
      <c r="NMR234" s="48"/>
      <c r="NMS234" s="49"/>
      <c r="NMT234" s="28"/>
      <c r="NMU234" s="196"/>
      <c r="NMV234" s="119"/>
      <c r="NMW234" s="47"/>
      <c r="NMX234" s="47"/>
      <c r="NMY234" s="48"/>
      <c r="NMZ234" s="49"/>
      <c r="NNA234" s="28"/>
      <c r="NNB234" s="196"/>
      <c r="NNC234" s="119"/>
      <c r="NND234" s="47"/>
      <c r="NNE234" s="47"/>
      <c r="NNF234" s="48"/>
      <c r="NNG234" s="49"/>
      <c r="NNH234" s="28"/>
      <c r="NNI234" s="196"/>
      <c r="NNJ234" s="119"/>
      <c r="NNK234" s="47"/>
      <c r="NNL234" s="47"/>
      <c r="NNM234" s="48"/>
      <c r="NNN234" s="49"/>
      <c r="NNO234" s="28"/>
      <c r="NNP234" s="196"/>
      <c r="NNQ234" s="119"/>
      <c r="NNR234" s="47"/>
      <c r="NNS234" s="47"/>
      <c r="NNT234" s="48"/>
      <c r="NNU234" s="49"/>
      <c r="NNV234" s="28"/>
      <c r="NNW234" s="196"/>
      <c r="NNX234" s="119"/>
      <c r="NNY234" s="47"/>
      <c r="NNZ234" s="47"/>
      <c r="NOA234" s="48"/>
      <c r="NOB234" s="49"/>
      <c r="NOC234" s="28"/>
      <c r="NOD234" s="196"/>
      <c r="NOE234" s="119"/>
      <c r="NOF234" s="47"/>
      <c r="NOG234" s="47"/>
      <c r="NOH234" s="48"/>
      <c r="NOI234" s="49"/>
      <c r="NOJ234" s="28"/>
      <c r="NOK234" s="196"/>
      <c r="NOL234" s="119"/>
      <c r="NOM234" s="47"/>
      <c r="NON234" s="47"/>
      <c r="NOO234" s="48"/>
      <c r="NOP234" s="49"/>
      <c r="NOQ234" s="28"/>
      <c r="NOR234" s="196"/>
      <c r="NOS234" s="119"/>
      <c r="NOT234" s="47"/>
      <c r="NOU234" s="47"/>
      <c r="NOV234" s="48"/>
      <c r="NOW234" s="49"/>
      <c r="NOX234" s="28"/>
      <c r="NOY234" s="196"/>
      <c r="NOZ234" s="119"/>
      <c r="NPA234" s="47"/>
      <c r="NPB234" s="47"/>
      <c r="NPC234" s="48"/>
      <c r="NPD234" s="49"/>
      <c r="NPE234" s="28"/>
      <c r="NPF234" s="196"/>
      <c r="NPG234" s="119"/>
      <c r="NPH234" s="47"/>
      <c r="NPI234" s="47"/>
      <c r="NPJ234" s="48"/>
      <c r="NPK234" s="49"/>
      <c r="NPL234" s="28"/>
      <c r="NPM234" s="196"/>
      <c r="NPN234" s="119"/>
      <c r="NPO234" s="47"/>
      <c r="NPP234" s="47"/>
      <c r="NPQ234" s="48"/>
      <c r="NPR234" s="49"/>
      <c r="NPS234" s="28"/>
      <c r="NPT234" s="196"/>
      <c r="NPU234" s="119"/>
      <c r="NPV234" s="47"/>
      <c r="NPW234" s="47"/>
      <c r="NPX234" s="48"/>
      <c r="NPY234" s="49"/>
      <c r="NPZ234" s="28"/>
      <c r="NQA234" s="196"/>
      <c r="NQB234" s="119"/>
      <c r="NQC234" s="47"/>
      <c r="NQD234" s="47"/>
      <c r="NQE234" s="48"/>
      <c r="NQF234" s="49"/>
      <c r="NQG234" s="28"/>
      <c r="NQH234" s="196"/>
      <c r="NQI234" s="119"/>
      <c r="NQJ234" s="47"/>
      <c r="NQK234" s="47"/>
      <c r="NQL234" s="48"/>
      <c r="NQM234" s="49"/>
      <c r="NQN234" s="28"/>
      <c r="NQO234" s="196"/>
      <c r="NQP234" s="119"/>
      <c r="NQQ234" s="47"/>
      <c r="NQR234" s="47"/>
      <c r="NQS234" s="48"/>
      <c r="NQT234" s="49"/>
      <c r="NQU234" s="28"/>
      <c r="NQV234" s="196"/>
      <c r="NQW234" s="119"/>
      <c r="NQX234" s="47"/>
      <c r="NQY234" s="47"/>
      <c r="NQZ234" s="48"/>
      <c r="NRA234" s="49"/>
      <c r="NRB234" s="28"/>
      <c r="NRC234" s="196"/>
      <c r="NRD234" s="119"/>
      <c r="NRE234" s="47"/>
      <c r="NRF234" s="47"/>
      <c r="NRG234" s="48"/>
      <c r="NRH234" s="49"/>
      <c r="NRI234" s="28"/>
      <c r="NRJ234" s="196"/>
      <c r="NRK234" s="119"/>
      <c r="NRL234" s="47"/>
      <c r="NRM234" s="47"/>
      <c r="NRN234" s="48"/>
      <c r="NRO234" s="49"/>
      <c r="NRP234" s="28"/>
      <c r="NRQ234" s="196"/>
      <c r="NRR234" s="119"/>
      <c r="NRS234" s="47"/>
      <c r="NRT234" s="47"/>
      <c r="NRU234" s="48"/>
      <c r="NRV234" s="49"/>
      <c r="NRW234" s="28"/>
      <c r="NRX234" s="196"/>
      <c r="NRY234" s="119"/>
      <c r="NRZ234" s="47"/>
      <c r="NSA234" s="47"/>
      <c r="NSB234" s="48"/>
      <c r="NSC234" s="49"/>
      <c r="NSD234" s="28"/>
      <c r="NSE234" s="196"/>
      <c r="NSF234" s="119"/>
      <c r="NSG234" s="47"/>
      <c r="NSH234" s="47"/>
      <c r="NSI234" s="48"/>
      <c r="NSJ234" s="49"/>
      <c r="NSK234" s="28"/>
      <c r="NSL234" s="196"/>
      <c r="NSM234" s="119"/>
      <c r="NSN234" s="47"/>
      <c r="NSO234" s="47"/>
      <c r="NSP234" s="48"/>
      <c r="NSQ234" s="49"/>
      <c r="NSR234" s="28"/>
      <c r="NSS234" s="196"/>
      <c r="NST234" s="119"/>
      <c r="NSU234" s="47"/>
      <c r="NSV234" s="47"/>
      <c r="NSW234" s="48"/>
      <c r="NSX234" s="49"/>
      <c r="NSY234" s="28"/>
      <c r="NSZ234" s="196"/>
      <c r="NTA234" s="119"/>
      <c r="NTB234" s="47"/>
      <c r="NTC234" s="47"/>
      <c r="NTD234" s="48"/>
      <c r="NTE234" s="49"/>
      <c r="NTF234" s="28"/>
      <c r="NTG234" s="196"/>
      <c r="NTH234" s="119"/>
      <c r="NTI234" s="47"/>
      <c r="NTJ234" s="47"/>
      <c r="NTK234" s="48"/>
      <c r="NTL234" s="49"/>
      <c r="NTM234" s="28"/>
      <c r="NTN234" s="196"/>
      <c r="NTO234" s="119"/>
      <c r="NTP234" s="47"/>
      <c r="NTQ234" s="47"/>
      <c r="NTR234" s="48"/>
      <c r="NTS234" s="49"/>
      <c r="NTT234" s="28"/>
      <c r="NTU234" s="196"/>
      <c r="NTV234" s="119"/>
      <c r="NTW234" s="47"/>
      <c r="NTX234" s="47"/>
      <c r="NTY234" s="48"/>
      <c r="NTZ234" s="49"/>
      <c r="NUA234" s="28"/>
      <c r="NUB234" s="196"/>
      <c r="NUC234" s="119"/>
      <c r="NUD234" s="47"/>
      <c r="NUE234" s="47"/>
      <c r="NUF234" s="48"/>
      <c r="NUG234" s="49"/>
      <c r="NUH234" s="28"/>
      <c r="NUI234" s="196"/>
      <c r="NUJ234" s="119"/>
      <c r="NUK234" s="47"/>
      <c r="NUL234" s="47"/>
      <c r="NUM234" s="48"/>
      <c r="NUN234" s="49"/>
      <c r="NUO234" s="28"/>
      <c r="NUP234" s="196"/>
      <c r="NUQ234" s="119"/>
      <c r="NUR234" s="47"/>
      <c r="NUS234" s="47"/>
      <c r="NUT234" s="48"/>
      <c r="NUU234" s="49"/>
      <c r="NUV234" s="28"/>
      <c r="NUW234" s="196"/>
      <c r="NUX234" s="119"/>
      <c r="NUY234" s="47"/>
      <c r="NUZ234" s="47"/>
      <c r="NVA234" s="48"/>
      <c r="NVB234" s="49"/>
      <c r="NVC234" s="28"/>
      <c r="NVD234" s="196"/>
      <c r="NVE234" s="119"/>
      <c r="NVF234" s="47"/>
      <c r="NVG234" s="47"/>
      <c r="NVH234" s="48"/>
      <c r="NVI234" s="49"/>
      <c r="NVJ234" s="28"/>
      <c r="NVK234" s="196"/>
      <c r="NVL234" s="119"/>
      <c r="NVM234" s="47"/>
      <c r="NVN234" s="47"/>
      <c r="NVO234" s="48"/>
      <c r="NVP234" s="49"/>
      <c r="NVQ234" s="28"/>
      <c r="NVR234" s="196"/>
      <c r="NVS234" s="119"/>
      <c r="NVT234" s="47"/>
      <c r="NVU234" s="47"/>
      <c r="NVV234" s="48"/>
      <c r="NVW234" s="49"/>
      <c r="NVX234" s="28"/>
      <c r="NVY234" s="196"/>
      <c r="NVZ234" s="119"/>
      <c r="NWA234" s="47"/>
      <c r="NWB234" s="47"/>
      <c r="NWC234" s="48"/>
      <c r="NWD234" s="49"/>
      <c r="NWE234" s="28"/>
      <c r="NWF234" s="196"/>
      <c r="NWG234" s="119"/>
      <c r="NWH234" s="47"/>
      <c r="NWI234" s="47"/>
      <c r="NWJ234" s="48"/>
      <c r="NWK234" s="49"/>
      <c r="NWL234" s="28"/>
      <c r="NWM234" s="196"/>
      <c r="NWN234" s="119"/>
      <c r="NWO234" s="47"/>
      <c r="NWP234" s="47"/>
      <c r="NWQ234" s="48"/>
      <c r="NWR234" s="49"/>
      <c r="NWS234" s="28"/>
      <c r="NWT234" s="196"/>
      <c r="NWU234" s="119"/>
      <c r="NWV234" s="47"/>
      <c r="NWW234" s="47"/>
      <c r="NWX234" s="48"/>
      <c r="NWY234" s="49"/>
      <c r="NWZ234" s="28"/>
      <c r="NXA234" s="196"/>
      <c r="NXB234" s="119"/>
      <c r="NXC234" s="47"/>
      <c r="NXD234" s="47"/>
      <c r="NXE234" s="48"/>
      <c r="NXF234" s="49"/>
      <c r="NXG234" s="28"/>
      <c r="NXH234" s="196"/>
      <c r="NXI234" s="119"/>
      <c r="NXJ234" s="47"/>
      <c r="NXK234" s="47"/>
      <c r="NXL234" s="48"/>
      <c r="NXM234" s="49"/>
      <c r="NXN234" s="28"/>
      <c r="NXO234" s="196"/>
      <c r="NXP234" s="119"/>
      <c r="NXQ234" s="47"/>
      <c r="NXR234" s="47"/>
      <c r="NXS234" s="48"/>
      <c r="NXT234" s="49"/>
      <c r="NXU234" s="28"/>
      <c r="NXV234" s="196"/>
      <c r="NXW234" s="119"/>
      <c r="NXX234" s="47"/>
      <c r="NXY234" s="47"/>
      <c r="NXZ234" s="48"/>
      <c r="NYA234" s="49"/>
      <c r="NYB234" s="28"/>
      <c r="NYC234" s="196"/>
      <c r="NYD234" s="119"/>
      <c r="NYE234" s="47"/>
      <c r="NYF234" s="47"/>
      <c r="NYG234" s="48"/>
      <c r="NYH234" s="49"/>
      <c r="NYI234" s="28"/>
      <c r="NYJ234" s="196"/>
      <c r="NYK234" s="119"/>
      <c r="NYL234" s="47"/>
      <c r="NYM234" s="47"/>
      <c r="NYN234" s="48"/>
      <c r="NYO234" s="49"/>
      <c r="NYP234" s="28"/>
      <c r="NYQ234" s="196"/>
      <c r="NYR234" s="119"/>
      <c r="NYS234" s="47"/>
      <c r="NYT234" s="47"/>
      <c r="NYU234" s="48"/>
      <c r="NYV234" s="49"/>
      <c r="NYW234" s="28"/>
      <c r="NYX234" s="196"/>
      <c r="NYY234" s="119"/>
      <c r="NYZ234" s="47"/>
      <c r="NZA234" s="47"/>
      <c r="NZB234" s="48"/>
      <c r="NZC234" s="49"/>
      <c r="NZD234" s="28"/>
      <c r="NZE234" s="196"/>
      <c r="NZF234" s="119"/>
      <c r="NZG234" s="47"/>
      <c r="NZH234" s="47"/>
      <c r="NZI234" s="48"/>
      <c r="NZJ234" s="49"/>
      <c r="NZK234" s="28"/>
      <c r="NZL234" s="196"/>
      <c r="NZM234" s="119"/>
      <c r="NZN234" s="47"/>
      <c r="NZO234" s="47"/>
      <c r="NZP234" s="48"/>
      <c r="NZQ234" s="49"/>
      <c r="NZR234" s="28"/>
      <c r="NZS234" s="196"/>
      <c r="NZT234" s="119"/>
      <c r="NZU234" s="47"/>
      <c r="NZV234" s="47"/>
      <c r="NZW234" s="48"/>
      <c r="NZX234" s="49"/>
      <c r="NZY234" s="28"/>
      <c r="NZZ234" s="196"/>
      <c r="OAA234" s="119"/>
      <c r="OAB234" s="47"/>
      <c r="OAC234" s="47"/>
      <c r="OAD234" s="48"/>
      <c r="OAE234" s="49"/>
      <c r="OAF234" s="28"/>
      <c r="OAG234" s="196"/>
      <c r="OAH234" s="119"/>
      <c r="OAI234" s="47"/>
      <c r="OAJ234" s="47"/>
      <c r="OAK234" s="48"/>
      <c r="OAL234" s="49"/>
      <c r="OAM234" s="28"/>
      <c r="OAN234" s="196"/>
      <c r="OAO234" s="119"/>
      <c r="OAP234" s="47"/>
      <c r="OAQ234" s="47"/>
      <c r="OAR234" s="48"/>
      <c r="OAS234" s="49"/>
      <c r="OAT234" s="28"/>
      <c r="OAU234" s="196"/>
      <c r="OAV234" s="119"/>
      <c r="OAW234" s="47"/>
      <c r="OAX234" s="47"/>
      <c r="OAY234" s="48"/>
      <c r="OAZ234" s="49"/>
      <c r="OBA234" s="28"/>
      <c r="OBB234" s="196"/>
      <c r="OBC234" s="119"/>
      <c r="OBD234" s="47"/>
      <c r="OBE234" s="47"/>
      <c r="OBF234" s="48"/>
      <c r="OBG234" s="49"/>
      <c r="OBH234" s="28"/>
      <c r="OBI234" s="196"/>
      <c r="OBJ234" s="119"/>
      <c r="OBK234" s="47"/>
      <c r="OBL234" s="47"/>
      <c r="OBM234" s="48"/>
      <c r="OBN234" s="49"/>
      <c r="OBO234" s="28"/>
      <c r="OBP234" s="196"/>
      <c r="OBQ234" s="119"/>
      <c r="OBR234" s="47"/>
      <c r="OBS234" s="47"/>
      <c r="OBT234" s="48"/>
      <c r="OBU234" s="49"/>
      <c r="OBV234" s="28"/>
      <c r="OBW234" s="196"/>
      <c r="OBX234" s="119"/>
      <c r="OBY234" s="47"/>
      <c r="OBZ234" s="47"/>
      <c r="OCA234" s="48"/>
      <c r="OCB234" s="49"/>
      <c r="OCC234" s="28"/>
      <c r="OCD234" s="196"/>
      <c r="OCE234" s="119"/>
      <c r="OCF234" s="47"/>
      <c r="OCG234" s="47"/>
      <c r="OCH234" s="48"/>
      <c r="OCI234" s="49"/>
      <c r="OCJ234" s="28"/>
      <c r="OCK234" s="196"/>
      <c r="OCL234" s="119"/>
      <c r="OCM234" s="47"/>
      <c r="OCN234" s="47"/>
      <c r="OCO234" s="48"/>
      <c r="OCP234" s="49"/>
      <c r="OCQ234" s="28"/>
      <c r="OCR234" s="196"/>
      <c r="OCS234" s="119"/>
      <c r="OCT234" s="47"/>
      <c r="OCU234" s="47"/>
      <c r="OCV234" s="48"/>
      <c r="OCW234" s="49"/>
      <c r="OCX234" s="28"/>
      <c r="OCY234" s="196"/>
      <c r="OCZ234" s="119"/>
      <c r="ODA234" s="47"/>
      <c r="ODB234" s="47"/>
      <c r="ODC234" s="48"/>
      <c r="ODD234" s="49"/>
      <c r="ODE234" s="28"/>
      <c r="ODF234" s="196"/>
      <c r="ODG234" s="119"/>
      <c r="ODH234" s="47"/>
      <c r="ODI234" s="47"/>
      <c r="ODJ234" s="48"/>
      <c r="ODK234" s="49"/>
      <c r="ODL234" s="28"/>
      <c r="ODM234" s="196"/>
      <c r="ODN234" s="119"/>
      <c r="ODO234" s="47"/>
      <c r="ODP234" s="47"/>
      <c r="ODQ234" s="48"/>
      <c r="ODR234" s="49"/>
      <c r="ODS234" s="28"/>
      <c r="ODT234" s="196"/>
      <c r="ODU234" s="119"/>
      <c r="ODV234" s="47"/>
      <c r="ODW234" s="47"/>
      <c r="ODX234" s="48"/>
      <c r="ODY234" s="49"/>
      <c r="ODZ234" s="28"/>
      <c r="OEA234" s="196"/>
      <c r="OEB234" s="119"/>
      <c r="OEC234" s="47"/>
      <c r="OED234" s="47"/>
      <c r="OEE234" s="48"/>
      <c r="OEF234" s="49"/>
      <c r="OEG234" s="28"/>
      <c r="OEH234" s="196"/>
      <c r="OEI234" s="119"/>
      <c r="OEJ234" s="47"/>
      <c r="OEK234" s="47"/>
      <c r="OEL234" s="48"/>
      <c r="OEM234" s="49"/>
      <c r="OEN234" s="28"/>
      <c r="OEO234" s="196"/>
      <c r="OEP234" s="119"/>
      <c r="OEQ234" s="47"/>
      <c r="OER234" s="47"/>
      <c r="OES234" s="48"/>
      <c r="OET234" s="49"/>
      <c r="OEU234" s="28"/>
      <c r="OEV234" s="196"/>
      <c r="OEW234" s="119"/>
      <c r="OEX234" s="47"/>
      <c r="OEY234" s="47"/>
      <c r="OEZ234" s="48"/>
      <c r="OFA234" s="49"/>
      <c r="OFB234" s="28"/>
      <c r="OFC234" s="196"/>
      <c r="OFD234" s="119"/>
      <c r="OFE234" s="47"/>
      <c r="OFF234" s="47"/>
      <c r="OFG234" s="48"/>
      <c r="OFH234" s="49"/>
      <c r="OFI234" s="28"/>
      <c r="OFJ234" s="196"/>
      <c r="OFK234" s="119"/>
      <c r="OFL234" s="47"/>
      <c r="OFM234" s="47"/>
      <c r="OFN234" s="48"/>
      <c r="OFO234" s="49"/>
      <c r="OFP234" s="28"/>
      <c r="OFQ234" s="196"/>
      <c r="OFR234" s="119"/>
      <c r="OFS234" s="47"/>
      <c r="OFT234" s="47"/>
      <c r="OFU234" s="48"/>
      <c r="OFV234" s="49"/>
      <c r="OFW234" s="28"/>
      <c r="OFX234" s="196"/>
      <c r="OFY234" s="119"/>
      <c r="OFZ234" s="47"/>
      <c r="OGA234" s="47"/>
      <c r="OGB234" s="48"/>
      <c r="OGC234" s="49"/>
      <c r="OGD234" s="28"/>
      <c r="OGE234" s="196"/>
      <c r="OGF234" s="119"/>
      <c r="OGG234" s="47"/>
      <c r="OGH234" s="47"/>
      <c r="OGI234" s="48"/>
      <c r="OGJ234" s="49"/>
      <c r="OGK234" s="28"/>
      <c r="OGL234" s="196"/>
      <c r="OGM234" s="119"/>
      <c r="OGN234" s="47"/>
      <c r="OGO234" s="47"/>
      <c r="OGP234" s="48"/>
      <c r="OGQ234" s="49"/>
      <c r="OGR234" s="28"/>
      <c r="OGS234" s="196"/>
      <c r="OGT234" s="119"/>
      <c r="OGU234" s="47"/>
      <c r="OGV234" s="47"/>
      <c r="OGW234" s="48"/>
      <c r="OGX234" s="49"/>
      <c r="OGY234" s="28"/>
      <c r="OGZ234" s="196"/>
      <c r="OHA234" s="119"/>
      <c r="OHB234" s="47"/>
      <c r="OHC234" s="47"/>
      <c r="OHD234" s="48"/>
      <c r="OHE234" s="49"/>
      <c r="OHF234" s="28"/>
      <c r="OHG234" s="196"/>
      <c r="OHH234" s="119"/>
      <c r="OHI234" s="47"/>
      <c r="OHJ234" s="47"/>
      <c r="OHK234" s="48"/>
      <c r="OHL234" s="49"/>
      <c r="OHM234" s="28"/>
      <c r="OHN234" s="196"/>
      <c r="OHO234" s="119"/>
      <c r="OHP234" s="47"/>
      <c r="OHQ234" s="47"/>
      <c r="OHR234" s="48"/>
      <c r="OHS234" s="49"/>
      <c r="OHT234" s="28"/>
      <c r="OHU234" s="196"/>
      <c r="OHV234" s="119"/>
      <c r="OHW234" s="47"/>
      <c r="OHX234" s="47"/>
      <c r="OHY234" s="48"/>
      <c r="OHZ234" s="49"/>
      <c r="OIA234" s="28"/>
      <c r="OIB234" s="196"/>
      <c r="OIC234" s="119"/>
      <c r="OID234" s="47"/>
      <c r="OIE234" s="47"/>
      <c r="OIF234" s="48"/>
      <c r="OIG234" s="49"/>
      <c r="OIH234" s="28"/>
      <c r="OII234" s="196"/>
      <c r="OIJ234" s="119"/>
      <c r="OIK234" s="47"/>
      <c r="OIL234" s="47"/>
      <c r="OIM234" s="48"/>
      <c r="OIN234" s="49"/>
      <c r="OIO234" s="28"/>
      <c r="OIP234" s="196"/>
      <c r="OIQ234" s="119"/>
      <c r="OIR234" s="47"/>
      <c r="OIS234" s="47"/>
      <c r="OIT234" s="48"/>
      <c r="OIU234" s="49"/>
      <c r="OIV234" s="28"/>
      <c r="OIW234" s="196"/>
      <c r="OIX234" s="119"/>
      <c r="OIY234" s="47"/>
      <c r="OIZ234" s="47"/>
      <c r="OJA234" s="48"/>
      <c r="OJB234" s="49"/>
      <c r="OJC234" s="28"/>
      <c r="OJD234" s="196"/>
      <c r="OJE234" s="119"/>
      <c r="OJF234" s="47"/>
      <c r="OJG234" s="47"/>
      <c r="OJH234" s="48"/>
      <c r="OJI234" s="49"/>
      <c r="OJJ234" s="28"/>
      <c r="OJK234" s="196"/>
      <c r="OJL234" s="119"/>
      <c r="OJM234" s="47"/>
      <c r="OJN234" s="47"/>
      <c r="OJO234" s="48"/>
      <c r="OJP234" s="49"/>
      <c r="OJQ234" s="28"/>
      <c r="OJR234" s="196"/>
      <c r="OJS234" s="119"/>
      <c r="OJT234" s="47"/>
      <c r="OJU234" s="47"/>
      <c r="OJV234" s="48"/>
      <c r="OJW234" s="49"/>
      <c r="OJX234" s="28"/>
      <c r="OJY234" s="196"/>
      <c r="OJZ234" s="119"/>
      <c r="OKA234" s="47"/>
      <c r="OKB234" s="47"/>
      <c r="OKC234" s="48"/>
      <c r="OKD234" s="49"/>
      <c r="OKE234" s="28"/>
      <c r="OKF234" s="196"/>
      <c r="OKG234" s="119"/>
      <c r="OKH234" s="47"/>
      <c r="OKI234" s="47"/>
      <c r="OKJ234" s="48"/>
      <c r="OKK234" s="49"/>
      <c r="OKL234" s="28"/>
      <c r="OKM234" s="196"/>
      <c r="OKN234" s="119"/>
      <c r="OKO234" s="47"/>
      <c r="OKP234" s="47"/>
      <c r="OKQ234" s="48"/>
      <c r="OKR234" s="49"/>
      <c r="OKS234" s="28"/>
      <c r="OKT234" s="196"/>
      <c r="OKU234" s="119"/>
      <c r="OKV234" s="47"/>
      <c r="OKW234" s="47"/>
      <c r="OKX234" s="48"/>
      <c r="OKY234" s="49"/>
      <c r="OKZ234" s="28"/>
      <c r="OLA234" s="196"/>
      <c r="OLB234" s="119"/>
      <c r="OLC234" s="47"/>
      <c r="OLD234" s="47"/>
      <c r="OLE234" s="48"/>
      <c r="OLF234" s="49"/>
      <c r="OLG234" s="28"/>
      <c r="OLH234" s="196"/>
      <c r="OLI234" s="119"/>
      <c r="OLJ234" s="47"/>
      <c r="OLK234" s="47"/>
      <c r="OLL234" s="48"/>
      <c r="OLM234" s="49"/>
      <c r="OLN234" s="28"/>
      <c r="OLO234" s="196"/>
      <c r="OLP234" s="119"/>
      <c r="OLQ234" s="47"/>
      <c r="OLR234" s="47"/>
      <c r="OLS234" s="48"/>
      <c r="OLT234" s="49"/>
      <c r="OLU234" s="28"/>
      <c r="OLV234" s="196"/>
      <c r="OLW234" s="119"/>
      <c r="OLX234" s="47"/>
      <c r="OLY234" s="47"/>
      <c r="OLZ234" s="48"/>
      <c r="OMA234" s="49"/>
      <c r="OMB234" s="28"/>
      <c r="OMC234" s="196"/>
      <c r="OMD234" s="119"/>
      <c r="OME234" s="47"/>
      <c r="OMF234" s="47"/>
      <c r="OMG234" s="48"/>
      <c r="OMH234" s="49"/>
      <c r="OMI234" s="28"/>
      <c r="OMJ234" s="196"/>
      <c r="OMK234" s="119"/>
      <c r="OML234" s="47"/>
      <c r="OMM234" s="47"/>
      <c r="OMN234" s="48"/>
      <c r="OMO234" s="49"/>
      <c r="OMP234" s="28"/>
      <c r="OMQ234" s="196"/>
      <c r="OMR234" s="119"/>
      <c r="OMS234" s="47"/>
      <c r="OMT234" s="47"/>
      <c r="OMU234" s="48"/>
      <c r="OMV234" s="49"/>
      <c r="OMW234" s="28"/>
      <c r="OMX234" s="196"/>
      <c r="OMY234" s="119"/>
      <c r="OMZ234" s="47"/>
      <c r="ONA234" s="47"/>
      <c r="ONB234" s="48"/>
      <c r="ONC234" s="49"/>
      <c r="OND234" s="28"/>
      <c r="ONE234" s="196"/>
      <c r="ONF234" s="119"/>
      <c r="ONG234" s="47"/>
      <c r="ONH234" s="47"/>
      <c r="ONI234" s="48"/>
      <c r="ONJ234" s="49"/>
      <c r="ONK234" s="28"/>
      <c r="ONL234" s="196"/>
      <c r="ONM234" s="119"/>
      <c r="ONN234" s="47"/>
      <c r="ONO234" s="47"/>
      <c r="ONP234" s="48"/>
      <c r="ONQ234" s="49"/>
      <c r="ONR234" s="28"/>
      <c r="ONS234" s="196"/>
      <c r="ONT234" s="119"/>
      <c r="ONU234" s="47"/>
      <c r="ONV234" s="47"/>
      <c r="ONW234" s="48"/>
      <c r="ONX234" s="49"/>
      <c r="ONY234" s="28"/>
      <c r="ONZ234" s="196"/>
      <c r="OOA234" s="119"/>
      <c r="OOB234" s="47"/>
      <c r="OOC234" s="47"/>
      <c r="OOD234" s="48"/>
      <c r="OOE234" s="49"/>
      <c r="OOF234" s="28"/>
      <c r="OOG234" s="196"/>
      <c r="OOH234" s="119"/>
      <c r="OOI234" s="47"/>
      <c r="OOJ234" s="47"/>
      <c r="OOK234" s="48"/>
      <c r="OOL234" s="49"/>
      <c r="OOM234" s="28"/>
      <c r="OON234" s="196"/>
      <c r="OOO234" s="119"/>
      <c r="OOP234" s="47"/>
      <c r="OOQ234" s="47"/>
      <c r="OOR234" s="48"/>
      <c r="OOS234" s="49"/>
      <c r="OOT234" s="28"/>
      <c r="OOU234" s="196"/>
      <c r="OOV234" s="119"/>
      <c r="OOW234" s="47"/>
      <c r="OOX234" s="47"/>
      <c r="OOY234" s="48"/>
      <c r="OOZ234" s="49"/>
      <c r="OPA234" s="28"/>
      <c r="OPB234" s="196"/>
      <c r="OPC234" s="119"/>
      <c r="OPD234" s="47"/>
      <c r="OPE234" s="47"/>
      <c r="OPF234" s="48"/>
      <c r="OPG234" s="49"/>
      <c r="OPH234" s="28"/>
      <c r="OPI234" s="196"/>
      <c r="OPJ234" s="119"/>
      <c r="OPK234" s="47"/>
      <c r="OPL234" s="47"/>
      <c r="OPM234" s="48"/>
      <c r="OPN234" s="49"/>
      <c r="OPO234" s="28"/>
      <c r="OPP234" s="196"/>
      <c r="OPQ234" s="119"/>
      <c r="OPR234" s="47"/>
      <c r="OPS234" s="47"/>
      <c r="OPT234" s="48"/>
      <c r="OPU234" s="49"/>
      <c r="OPV234" s="28"/>
      <c r="OPW234" s="196"/>
      <c r="OPX234" s="119"/>
      <c r="OPY234" s="47"/>
      <c r="OPZ234" s="47"/>
      <c r="OQA234" s="48"/>
      <c r="OQB234" s="49"/>
      <c r="OQC234" s="28"/>
      <c r="OQD234" s="196"/>
      <c r="OQE234" s="119"/>
      <c r="OQF234" s="47"/>
      <c r="OQG234" s="47"/>
      <c r="OQH234" s="48"/>
      <c r="OQI234" s="49"/>
      <c r="OQJ234" s="28"/>
      <c r="OQK234" s="196"/>
      <c r="OQL234" s="119"/>
      <c r="OQM234" s="47"/>
      <c r="OQN234" s="47"/>
      <c r="OQO234" s="48"/>
      <c r="OQP234" s="49"/>
      <c r="OQQ234" s="28"/>
      <c r="OQR234" s="196"/>
      <c r="OQS234" s="119"/>
      <c r="OQT234" s="47"/>
      <c r="OQU234" s="47"/>
      <c r="OQV234" s="48"/>
      <c r="OQW234" s="49"/>
      <c r="OQX234" s="28"/>
      <c r="OQY234" s="196"/>
      <c r="OQZ234" s="119"/>
      <c r="ORA234" s="47"/>
      <c r="ORB234" s="47"/>
      <c r="ORC234" s="48"/>
      <c r="ORD234" s="49"/>
      <c r="ORE234" s="28"/>
      <c r="ORF234" s="196"/>
      <c r="ORG234" s="119"/>
      <c r="ORH234" s="47"/>
      <c r="ORI234" s="47"/>
      <c r="ORJ234" s="48"/>
      <c r="ORK234" s="49"/>
      <c r="ORL234" s="28"/>
      <c r="ORM234" s="196"/>
      <c r="ORN234" s="119"/>
      <c r="ORO234" s="47"/>
      <c r="ORP234" s="47"/>
      <c r="ORQ234" s="48"/>
      <c r="ORR234" s="49"/>
      <c r="ORS234" s="28"/>
      <c r="ORT234" s="196"/>
      <c r="ORU234" s="119"/>
      <c r="ORV234" s="47"/>
      <c r="ORW234" s="47"/>
      <c r="ORX234" s="48"/>
      <c r="ORY234" s="49"/>
      <c r="ORZ234" s="28"/>
      <c r="OSA234" s="196"/>
      <c r="OSB234" s="119"/>
      <c r="OSC234" s="47"/>
      <c r="OSD234" s="47"/>
      <c r="OSE234" s="48"/>
      <c r="OSF234" s="49"/>
      <c r="OSG234" s="28"/>
      <c r="OSH234" s="196"/>
      <c r="OSI234" s="119"/>
      <c r="OSJ234" s="47"/>
      <c r="OSK234" s="47"/>
      <c r="OSL234" s="48"/>
      <c r="OSM234" s="49"/>
      <c r="OSN234" s="28"/>
      <c r="OSO234" s="196"/>
      <c r="OSP234" s="119"/>
      <c r="OSQ234" s="47"/>
      <c r="OSR234" s="47"/>
      <c r="OSS234" s="48"/>
      <c r="OST234" s="49"/>
      <c r="OSU234" s="28"/>
      <c r="OSV234" s="196"/>
      <c r="OSW234" s="119"/>
      <c r="OSX234" s="47"/>
      <c r="OSY234" s="47"/>
      <c r="OSZ234" s="48"/>
      <c r="OTA234" s="49"/>
      <c r="OTB234" s="28"/>
      <c r="OTC234" s="196"/>
      <c r="OTD234" s="119"/>
      <c r="OTE234" s="47"/>
      <c r="OTF234" s="47"/>
      <c r="OTG234" s="48"/>
      <c r="OTH234" s="49"/>
      <c r="OTI234" s="28"/>
      <c r="OTJ234" s="196"/>
      <c r="OTK234" s="119"/>
      <c r="OTL234" s="47"/>
      <c r="OTM234" s="47"/>
      <c r="OTN234" s="48"/>
      <c r="OTO234" s="49"/>
      <c r="OTP234" s="28"/>
      <c r="OTQ234" s="196"/>
      <c r="OTR234" s="119"/>
      <c r="OTS234" s="47"/>
      <c r="OTT234" s="47"/>
      <c r="OTU234" s="48"/>
      <c r="OTV234" s="49"/>
      <c r="OTW234" s="28"/>
      <c r="OTX234" s="196"/>
      <c r="OTY234" s="119"/>
      <c r="OTZ234" s="47"/>
      <c r="OUA234" s="47"/>
      <c r="OUB234" s="48"/>
      <c r="OUC234" s="49"/>
      <c r="OUD234" s="28"/>
      <c r="OUE234" s="196"/>
      <c r="OUF234" s="119"/>
      <c r="OUG234" s="47"/>
      <c r="OUH234" s="47"/>
      <c r="OUI234" s="48"/>
      <c r="OUJ234" s="49"/>
      <c r="OUK234" s="28"/>
      <c r="OUL234" s="196"/>
      <c r="OUM234" s="119"/>
      <c r="OUN234" s="47"/>
      <c r="OUO234" s="47"/>
      <c r="OUP234" s="48"/>
      <c r="OUQ234" s="49"/>
      <c r="OUR234" s="28"/>
      <c r="OUS234" s="196"/>
      <c r="OUT234" s="119"/>
      <c r="OUU234" s="47"/>
      <c r="OUV234" s="47"/>
      <c r="OUW234" s="48"/>
      <c r="OUX234" s="49"/>
      <c r="OUY234" s="28"/>
      <c r="OUZ234" s="196"/>
      <c r="OVA234" s="119"/>
      <c r="OVB234" s="47"/>
      <c r="OVC234" s="47"/>
      <c r="OVD234" s="48"/>
      <c r="OVE234" s="49"/>
      <c r="OVF234" s="28"/>
      <c r="OVG234" s="196"/>
      <c r="OVH234" s="119"/>
      <c r="OVI234" s="47"/>
      <c r="OVJ234" s="47"/>
      <c r="OVK234" s="48"/>
      <c r="OVL234" s="49"/>
      <c r="OVM234" s="28"/>
      <c r="OVN234" s="196"/>
      <c r="OVO234" s="119"/>
      <c r="OVP234" s="47"/>
      <c r="OVQ234" s="47"/>
      <c r="OVR234" s="48"/>
      <c r="OVS234" s="49"/>
      <c r="OVT234" s="28"/>
      <c r="OVU234" s="196"/>
      <c r="OVV234" s="119"/>
      <c r="OVW234" s="47"/>
      <c r="OVX234" s="47"/>
      <c r="OVY234" s="48"/>
      <c r="OVZ234" s="49"/>
      <c r="OWA234" s="28"/>
      <c r="OWB234" s="196"/>
      <c r="OWC234" s="119"/>
      <c r="OWD234" s="47"/>
      <c r="OWE234" s="47"/>
      <c r="OWF234" s="48"/>
      <c r="OWG234" s="49"/>
      <c r="OWH234" s="28"/>
      <c r="OWI234" s="196"/>
      <c r="OWJ234" s="119"/>
      <c r="OWK234" s="47"/>
      <c r="OWL234" s="47"/>
      <c r="OWM234" s="48"/>
      <c r="OWN234" s="49"/>
      <c r="OWO234" s="28"/>
      <c r="OWP234" s="196"/>
      <c r="OWQ234" s="119"/>
      <c r="OWR234" s="47"/>
      <c r="OWS234" s="47"/>
      <c r="OWT234" s="48"/>
      <c r="OWU234" s="49"/>
      <c r="OWV234" s="28"/>
      <c r="OWW234" s="196"/>
      <c r="OWX234" s="119"/>
      <c r="OWY234" s="47"/>
      <c r="OWZ234" s="47"/>
      <c r="OXA234" s="48"/>
      <c r="OXB234" s="49"/>
      <c r="OXC234" s="28"/>
      <c r="OXD234" s="196"/>
      <c r="OXE234" s="119"/>
      <c r="OXF234" s="47"/>
      <c r="OXG234" s="47"/>
      <c r="OXH234" s="48"/>
      <c r="OXI234" s="49"/>
      <c r="OXJ234" s="28"/>
      <c r="OXK234" s="196"/>
      <c r="OXL234" s="119"/>
      <c r="OXM234" s="47"/>
      <c r="OXN234" s="47"/>
      <c r="OXO234" s="48"/>
      <c r="OXP234" s="49"/>
      <c r="OXQ234" s="28"/>
      <c r="OXR234" s="196"/>
      <c r="OXS234" s="119"/>
      <c r="OXT234" s="47"/>
      <c r="OXU234" s="47"/>
      <c r="OXV234" s="48"/>
      <c r="OXW234" s="49"/>
      <c r="OXX234" s="28"/>
      <c r="OXY234" s="196"/>
      <c r="OXZ234" s="119"/>
      <c r="OYA234" s="47"/>
      <c r="OYB234" s="47"/>
      <c r="OYC234" s="48"/>
      <c r="OYD234" s="49"/>
      <c r="OYE234" s="28"/>
      <c r="OYF234" s="196"/>
      <c r="OYG234" s="119"/>
      <c r="OYH234" s="47"/>
      <c r="OYI234" s="47"/>
      <c r="OYJ234" s="48"/>
      <c r="OYK234" s="49"/>
      <c r="OYL234" s="28"/>
      <c r="OYM234" s="196"/>
      <c r="OYN234" s="119"/>
      <c r="OYO234" s="47"/>
      <c r="OYP234" s="47"/>
      <c r="OYQ234" s="48"/>
      <c r="OYR234" s="49"/>
      <c r="OYS234" s="28"/>
      <c r="OYT234" s="196"/>
      <c r="OYU234" s="119"/>
      <c r="OYV234" s="47"/>
      <c r="OYW234" s="47"/>
      <c r="OYX234" s="48"/>
      <c r="OYY234" s="49"/>
      <c r="OYZ234" s="28"/>
      <c r="OZA234" s="196"/>
      <c r="OZB234" s="119"/>
      <c r="OZC234" s="47"/>
      <c r="OZD234" s="47"/>
      <c r="OZE234" s="48"/>
      <c r="OZF234" s="49"/>
      <c r="OZG234" s="28"/>
      <c r="OZH234" s="196"/>
      <c r="OZI234" s="119"/>
      <c r="OZJ234" s="47"/>
      <c r="OZK234" s="47"/>
      <c r="OZL234" s="48"/>
      <c r="OZM234" s="49"/>
      <c r="OZN234" s="28"/>
      <c r="OZO234" s="196"/>
      <c r="OZP234" s="119"/>
      <c r="OZQ234" s="47"/>
      <c r="OZR234" s="47"/>
      <c r="OZS234" s="48"/>
      <c r="OZT234" s="49"/>
      <c r="OZU234" s="28"/>
      <c r="OZV234" s="196"/>
      <c r="OZW234" s="119"/>
      <c r="OZX234" s="47"/>
      <c r="OZY234" s="47"/>
      <c r="OZZ234" s="48"/>
      <c r="PAA234" s="49"/>
      <c r="PAB234" s="28"/>
      <c r="PAC234" s="196"/>
      <c r="PAD234" s="119"/>
      <c r="PAE234" s="47"/>
      <c r="PAF234" s="47"/>
      <c r="PAG234" s="48"/>
      <c r="PAH234" s="49"/>
      <c r="PAI234" s="28"/>
      <c r="PAJ234" s="196"/>
      <c r="PAK234" s="119"/>
      <c r="PAL234" s="47"/>
      <c r="PAM234" s="47"/>
      <c r="PAN234" s="48"/>
      <c r="PAO234" s="49"/>
      <c r="PAP234" s="28"/>
      <c r="PAQ234" s="196"/>
      <c r="PAR234" s="119"/>
      <c r="PAS234" s="47"/>
      <c r="PAT234" s="47"/>
      <c r="PAU234" s="48"/>
      <c r="PAV234" s="49"/>
      <c r="PAW234" s="28"/>
      <c r="PAX234" s="196"/>
      <c r="PAY234" s="119"/>
      <c r="PAZ234" s="47"/>
      <c r="PBA234" s="47"/>
      <c r="PBB234" s="48"/>
      <c r="PBC234" s="49"/>
      <c r="PBD234" s="28"/>
      <c r="PBE234" s="196"/>
      <c r="PBF234" s="119"/>
      <c r="PBG234" s="47"/>
      <c r="PBH234" s="47"/>
      <c r="PBI234" s="48"/>
      <c r="PBJ234" s="49"/>
      <c r="PBK234" s="28"/>
      <c r="PBL234" s="196"/>
      <c r="PBM234" s="119"/>
      <c r="PBN234" s="47"/>
      <c r="PBO234" s="47"/>
      <c r="PBP234" s="48"/>
      <c r="PBQ234" s="49"/>
      <c r="PBR234" s="28"/>
      <c r="PBS234" s="196"/>
      <c r="PBT234" s="119"/>
      <c r="PBU234" s="47"/>
      <c r="PBV234" s="47"/>
      <c r="PBW234" s="48"/>
      <c r="PBX234" s="49"/>
      <c r="PBY234" s="28"/>
      <c r="PBZ234" s="196"/>
      <c r="PCA234" s="119"/>
      <c r="PCB234" s="47"/>
      <c r="PCC234" s="47"/>
      <c r="PCD234" s="48"/>
      <c r="PCE234" s="49"/>
      <c r="PCF234" s="28"/>
      <c r="PCG234" s="196"/>
      <c r="PCH234" s="119"/>
      <c r="PCI234" s="47"/>
      <c r="PCJ234" s="47"/>
      <c r="PCK234" s="48"/>
      <c r="PCL234" s="49"/>
      <c r="PCM234" s="28"/>
      <c r="PCN234" s="196"/>
      <c r="PCO234" s="119"/>
      <c r="PCP234" s="47"/>
      <c r="PCQ234" s="47"/>
      <c r="PCR234" s="48"/>
      <c r="PCS234" s="49"/>
      <c r="PCT234" s="28"/>
      <c r="PCU234" s="196"/>
      <c r="PCV234" s="119"/>
      <c r="PCW234" s="47"/>
      <c r="PCX234" s="47"/>
      <c r="PCY234" s="48"/>
      <c r="PCZ234" s="49"/>
      <c r="PDA234" s="28"/>
      <c r="PDB234" s="196"/>
      <c r="PDC234" s="119"/>
      <c r="PDD234" s="47"/>
      <c r="PDE234" s="47"/>
      <c r="PDF234" s="48"/>
      <c r="PDG234" s="49"/>
      <c r="PDH234" s="28"/>
      <c r="PDI234" s="196"/>
      <c r="PDJ234" s="119"/>
      <c r="PDK234" s="47"/>
      <c r="PDL234" s="47"/>
      <c r="PDM234" s="48"/>
      <c r="PDN234" s="49"/>
      <c r="PDO234" s="28"/>
      <c r="PDP234" s="196"/>
      <c r="PDQ234" s="119"/>
      <c r="PDR234" s="47"/>
      <c r="PDS234" s="47"/>
      <c r="PDT234" s="48"/>
      <c r="PDU234" s="49"/>
      <c r="PDV234" s="28"/>
      <c r="PDW234" s="196"/>
      <c r="PDX234" s="119"/>
      <c r="PDY234" s="47"/>
      <c r="PDZ234" s="47"/>
      <c r="PEA234" s="48"/>
      <c r="PEB234" s="49"/>
      <c r="PEC234" s="28"/>
      <c r="PED234" s="196"/>
      <c r="PEE234" s="119"/>
      <c r="PEF234" s="47"/>
      <c r="PEG234" s="47"/>
      <c r="PEH234" s="48"/>
      <c r="PEI234" s="49"/>
      <c r="PEJ234" s="28"/>
      <c r="PEK234" s="196"/>
      <c r="PEL234" s="119"/>
      <c r="PEM234" s="47"/>
      <c r="PEN234" s="47"/>
      <c r="PEO234" s="48"/>
      <c r="PEP234" s="49"/>
      <c r="PEQ234" s="28"/>
      <c r="PER234" s="196"/>
      <c r="PES234" s="119"/>
      <c r="PET234" s="47"/>
      <c r="PEU234" s="47"/>
      <c r="PEV234" s="48"/>
      <c r="PEW234" s="49"/>
      <c r="PEX234" s="28"/>
      <c r="PEY234" s="196"/>
      <c r="PEZ234" s="119"/>
      <c r="PFA234" s="47"/>
      <c r="PFB234" s="47"/>
      <c r="PFC234" s="48"/>
      <c r="PFD234" s="49"/>
      <c r="PFE234" s="28"/>
      <c r="PFF234" s="196"/>
      <c r="PFG234" s="119"/>
      <c r="PFH234" s="47"/>
      <c r="PFI234" s="47"/>
      <c r="PFJ234" s="48"/>
      <c r="PFK234" s="49"/>
      <c r="PFL234" s="28"/>
      <c r="PFM234" s="196"/>
      <c r="PFN234" s="119"/>
      <c r="PFO234" s="47"/>
      <c r="PFP234" s="47"/>
      <c r="PFQ234" s="48"/>
      <c r="PFR234" s="49"/>
      <c r="PFS234" s="28"/>
      <c r="PFT234" s="196"/>
      <c r="PFU234" s="119"/>
      <c r="PFV234" s="47"/>
      <c r="PFW234" s="47"/>
      <c r="PFX234" s="48"/>
      <c r="PFY234" s="49"/>
      <c r="PFZ234" s="28"/>
      <c r="PGA234" s="196"/>
      <c r="PGB234" s="119"/>
      <c r="PGC234" s="47"/>
      <c r="PGD234" s="47"/>
      <c r="PGE234" s="48"/>
      <c r="PGF234" s="49"/>
      <c r="PGG234" s="28"/>
      <c r="PGH234" s="196"/>
      <c r="PGI234" s="119"/>
      <c r="PGJ234" s="47"/>
      <c r="PGK234" s="47"/>
      <c r="PGL234" s="48"/>
      <c r="PGM234" s="49"/>
      <c r="PGN234" s="28"/>
      <c r="PGO234" s="196"/>
      <c r="PGP234" s="119"/>
      <c r="PGQ234" s="47"/>
      <c r="PGR234" s="47"/>
      <c r="PGS234" s="48"/>
      <c r="PGT234" s="49"/>
      <c r="PGU234" s="28"/>
      <c r="PGV234" s="196"/>
      <c r="PGW234" s="119"/>
      <c r="PGX234" s="47"/>
      <c r="PGY234" s="47"/>
      <c r="PGZ234" s="48"/>
      <c r="PHA234" s="49"/>
      <c r="PHB234" s="28"/>
      <c r="PHC234" s="196"/>
      <c r="PHD234" s="119"/>
      <c r="PHE234" s="47"/>
      <c r="PHF234" s="47"/>
      <c r="PHG234" s="48"/>
      <c r="PHH234" s="49"/>
      <c r="PHI234" s="28"/>
      <c r="PHJ234" s="196"/>
      <c r="PHK234" s="119"/>
      <c r="PHL234" s="47"/>
      <c r="PHM234" s="47"/>
      <c r="PHN234" s="48"/>
      <c r="PHO234" s="49"/>
      <c r="PHP234" s="28"/>
      <c r="PHQ234" s="196"/>
      <c r="PHR234" s="119"/>
      <c r="PHS234" s="47"/>
      <c r="PHT234" s="47"/>
      <c r="PHU234" s="48"/>
      <c r="PHV234" s="49"/>
      <c r="PHW234" s="28"/>
      <c r="PHX234" s="196"/>
      <c r="PHY234" s="119"/>
      <c r="PHZ234" s="47"/>
      <c r="PIA234" s="47"/>
      <c r="PIB234" s="48"/>
      <c r="PIC234" s="49"/>
      <c r="PID234" s="28"/>
      <c r="PIE234" s="196"/>
      <c r="PIF234" s="119"/>
      <c r="PIG234" s="47"/>
      <c r="PIH234" s="47"/>
      <c r="PII234" s="48"/>
      <c r="PIJ234" s="49"/>
      <c r="PIK234" s="28"/>
      <c r="PIL234" s="196"/>
      <c r="PIM234" s="119"/>
      <c r="PIN234" s="47"/>
      <c r="PIO234" s="47"/>
      <c r="PIP234" s="48"/>
      <c r="PIQ234" s="49"/>
      <c r="PIR234" s="28"/>
      <c r="PIS234" s="196"/>
      <c r="PIT234" s="119"/>
      <c r="PIU234" s="47"/>
      <c r="PIV234" s="47"/>
      <c r="PIW234" s="48"/>
      <c r="PIX234" s="49"/>
      <c r="PIY234" s="28"/>
      <c r="PIZ234" s="196"/>
      <c r="PJA234" s="119"/>
      <c r="PJB234" s="47"/>
      <c r="PJC234" s="47"/>
      <c r="PJD234" s="48"/>
      <c r="PJE234" s="49"/>
      <c r="PJF234" s="28"/>
      <c r="PJG234" s="196"/>
      <c r="PJH234" s="119"/>
      <c r="PJI234" s="47"/>
      <c r="PJJ234" s="47"/>
      <c r="PJK234" s="48"/>
      <c r="PJL234" s="49"/>
      <c r="PJM234" s="28"/>
      <c r="PJN234" s="196"/>
      <c r="PJO234" s="119"/>
      <c r="PJP234" s="47"/>
      <c r="PJQ234" s="47"/>
      <c r="PJR234" s="48"/>
      <c r="PJS234" s="49"/>
      <c r="PJT234" s="28"/>
      <c r="PJU234" s="196"/>
      <c r="PJV234" s="119"/>
      <c r="PJW234" s="47"/>
      <c r="PJX234" s="47"/>
      <c r="PJY234" s="48"/>
      <c r="PJZ234" s="49"/>
      <c r="PKA234" s="28"/>
      <c r="PKB234" s="196"/>
      <c r="PKC234" s="119"/>
      <c r="PKD234" s="47"/>
      <c r="PKE234" s="47"/>
      <c r="PKF234" s="48"/>
      <c r="PKG234" s="49"/>
      <c r="PKH234" s="28"/>
      <c r="PKI234" s="196"/>
      <c r="PKJ234" s="119"/>
      <c r="PKK234" s="47"/>
      <c r="PKL234" s="47"/>
      <c r="PKM234" s="48"/>
      <c r="PKN234" s="49"/>
      <c r="PKO234" s="28"/>
      <c r="PKP234" s="196"/>
      <c r="PKQ234" s="119"/>
      <c r="PKR234" s="47"/>
      <c r="PKS234" s="47"/>
      <c r="PKT234" s="48"/>
      <c r="PKU234" s="49"/>
      <c r="PKV234" s="28"/>
      <c r="PKW234" s="196"/>
      <c r="PKX234" s="119"/>
      <c r="PKY234" s="47"/>
      <c r="PKZ234" s="47"/>
      <c r="PLA234" s="48"/>
      <c r="PLB234" s="49"/>
      <c r="PLC234" s="28"/>
      <c r="PLD234" s="196"/>
      <c r="PLE234" s="119"/>
      <c r="PLF234" s="47"/>
      <c r="PLG234" s="47"/>
      <c r="PLH234" s="48"/>
      <c r="PLI234" s="49"/>
      <c r="PLJ234" s="28"/>
      <c r="PLK234" s="196"/>
      <c r="PLL234" s="119"/>
      <c r="PLM234" s="47"/>
      <c r="PLN234" s="47"/>
      <c r="PLO234" s="48"/>
      <c r="PLP234" s="49"/>
      <c r="PLQ234" s="28"/>
      <c r="PLR234" s="196"/>
      <c r="PLS234" s="119"/>
      <c r="PLT234" s="47"/>
      <c r="PLU234" s="47"/>
      <c r="PLV234" s="48"/>
      <c r="PLW234" s="49"/>
      <c r="PLX234" s="28"/>
      <c r="PLY234" s="196"/>
      <c r="PLZ234" s="119"/>
      <c r="PMA234" s="47"/>
      <c r="PMB234" s="47"/>
      <c r="PMC234" s="48"/>
      <c r="PMD234" s="49"/>
      <c r="PME234" s="28"/>
      <c r="PMF234" s="196"/>
      <c r="PMG234" s="119"/>
      <c r="PMH234" s="47"/>
      <c r="PMI234" s="47"/>
      <c r="PMJ234" s="48"/>
      <c r="PMK234" s="49"/>
      <c r="PML234" s="28"/>
      <c r="PMM234" s="196"/>
      <c r="PMN234" s="119"/>
      <c r="PMO234" s="47"/>
      <c r="PMP234" s="47"/>
      <c r="PMQ234" s="48"/>
      <c r="PMR234" s="49"/>
      <c r="PMS234" s="28"/>
      <c r="PMT234" s="196"/>
      <c r="PMU234" s="119"/>
      <c r="PMV234" s="47"/>
      <c r="PMW234" s="47"/>
      <c r="PMX234" s="48"/>
      <c r="PMY234" s="49"/>
      <c r="PMZ234" s="28"/>
      <c r="PNA234" s="196"/>
      <c r="PNB234" s="119"/>
      <c r="PNC234" s="47"/>
      <c r="PND234" s="47"/>
      <c r="PNE234" s="48"/>
      <c r="PNF234" s="49"/>
      <c r="PNG234" s="28"/>
      <c r="PNH234" s="196"/>
      <c r="PNI234" s="119"/>
      <c r="PNJ234" s="47"/>
      <c r="PNK234" s="47"/>
      <c r="PNL234" s="48"/>
      <c r="PNM234" s="49"/>
      <c r="PNN234" s="28"/>
      <c r="PNO234" s="196"/>
      <c r="PNP234" s="119"/>
      <c r="PNQ234" s="47"/>
      <c r="PNR234" s="47"/>
      <c r="PNS234" s="48"/>
      <c r="PNT234" s="49"/>
      <c r="PNU234" s="28"/>
      <c r="PNV234" s="196"/>
      <c r="PNW234" s="119"/>
      <c r="PNX234" s="47"/>
      <c r="PNY234" s="47"/>
      <c r="PNZ234" s="48"/>
      <c r="POA234" s="49"/>
      <c r="POB234" s="28"/>
      <c r="POC234" s="196"/>
      <c r="POD234" s="119"/>
      <c r="POE234" s="47"/>
      <c r="POF234" s="47"/>
      <c r="POG234" s="48"/>
      <c r="POH234" s="49"/>
      <c r="POI234" s="28"/>
      <c r="POJ234" s="196"/>
      <c r="POK234" s="119"/>
      <c r="POL234" s="47"/>
      <c r="POM234" s="47"/>
      <c r="PON234" s="48"/>
      <c r="POO234" s="49"/>
      <c r="POP234" s="28"/>
      <c r="POQ234" s="196"/>
      <c r="POR234" s="119"/>
      <c r="POS234" s="47"/>
      <c r="POT234" s="47"/>
      <c r="POU234" s="48"/>
      <c r="POV234" s="49"/>
      <c r="POW234" s="28"/>
      <c r="POX234" s="196"/>
      <c r="POY234" s="119"/>
      <c r="POZ234" s="47"/>
      <c r="PPA234" s="47"/>
      <c r="PPB234" s="48"/>
      <c r="PPC234" s="49"/>
      <c r="PPD234" s="28"/>
      <c r="PPE234" s="196"/>
      <c r="PPF234" s="119"/>
      <c r="PPG234" s="47"/>
      <c r="PPH234" s="47"/>
      <c r="PPI234" s="48"/>
      <c r="PPJ234" s="49"/>
      <c r="PPK234" s="28"/>
      <c r="PPL234" s="196"/>
      <c r="PPM234" s="119"/>
      <c r="PPN234" s="47"/>
      <c r="PPO234" s="47"/>
      <c r="PPP234" s="48"/>
      <c r="PPQ234" s="49"/>
      <c r="PPR234" s="28"/>
      <c r="PPS234" s="196"/>
      <c r="PPT234" s="119"/>
      <c r="PPU234" s="47"/>
      <c r="PPV234" s="47"/>
      <c r="PPW234" s="48"/>
      <c r="PPX234" s="49"/>
      <c r="PPY234" s="28"/>
      <c r="PPZ234" s="196"/>
      <c r="PQA234" s="119"/>
      <c r="PQB234" s="47"/>
      <c r="PQC234" s="47"/>
      <c r="PQD234" s="48"/>
      <c r="PQE234" s="49"/>
      <c r="PQF234" s="28"/>
      <c r="PQG234" s="196"/>
      <c r="PQH234" s="119"/>
      <c r="PQI234" s="47"/>
      <c r="PQJ234" s="47"/>
      <c r="PQK234" s="48"/>
      <c r="PQL234" s="49"/>
      <c r="PQM234" s="28"/>
      <c r="PQN234" s="196"/>
      <c r="PQO234" s="119"/>
      <c r="PQP234" s="47"/>
      <c r="PQQ234" s="47"/>
      <c r="PQR234" s="48"/>
      <c r="PQS234" s="49"/>
      <c r="PQT234" s="28"/>
      <c r="PQU234" s="196"/>
      <c r="PQV234" s="119"/>
      <c r="PQW234" s="47"/>
      <c r="PQX234" s="47"/>
      <c r="PQY234" s="48"/>
      <c r="PQZ234" s="49"/>
      <c r="PRA234" s="28"/>
      <c r="PRB234" s="196"/>
      <c r="PRC234" s="119"/>
      <c r="PRD234" s="47"/>
      <c r="PRE234" s="47"/>
      <c r="PRF234" s="48"/>
      <c r="PRG234" s="49"/>
      <c r="PRH234" s="28"/>
      <c r="PRI234" s="196"/>
      <c r="PRJ234" s="119"/>
      <c r="PRK234" s="47"/>
      <c r="PRL234" s="47"/>
      <c r="PRM234" s="48"/>
      <c r="PRN234" s="49"/>
      <c r="PRO234" s="28"/>
      <c r="PRP234" s="196"/>
      <c r="PRQ234" s="119"/>
      <c r="PRR234" s="47"/>
      <c r="PRS234" s="47"/>
      <c r="PRT234" s="48"/>
      <c r="PRU234" s="49"/>
      <c r="PRV234" s="28"/>
      <c r="PRW234" s="196"/>
      <c r="PRX234" s="119"/>
      <c r="PRY234" s="47"/>
      <c r="PRZ234" s="47"/>
      <c r="PSA234" s="48"/>
      <c r="PSB234" s="49"/>
      <c r="PSC234" s="28"/>
      <c r="PSD234" s="196"/>
      <c r="PSE234" s="119"/>
      <c r="PSF234" s="47"/>
      <c r="PSG234" s="47"/>
      <c r="PSH234" s="48"/>
      <c r="PSI234" s="49"/>
      <c r="PSJ234" s="28"/>
      <c r="PSK234" s="196"/>
      <c r="PSL234" s="119"/>
      <c r="PSM234" s="47"/>
      <c r="PSN234" s="47"/>
      <c r="PSO234" s="48"/>
      <c r="PSP234" s="49"/>
      <c r="PSQ234" s="28"/>
      <c r="PSR234" s="196"/>
      <c r="PSS234" s="119"/>
      <c r="PST234" s="47"/>
      <c r="PSU234" s="47"/>
      <c r="PSV234" s="48"/>
      <c r="PSW234" s="49"/>
      <c r="PSX234" s="28"/>
      <c r="PSY234" s="196"/>
      <c r="PSZ234" s="119"/>
      <c r="PTA234" s="47"/>
      <c r="PTB234" s="47"/>
      <c r="PTC234" s="48"/>
      <c r="PTD234" s="49"/>
      <c r="PTE234" s="28"/>
      <c r="PTF234" s="196"/>
      <c r="PTG234" s="119"/>
      <c r="PTH234" s="47"/>
      <c r="PTI234" s="47"/>
      <c r="PTJ234" s="48"/>
      <c r="PTK234" s="49"/>
      <c r="PTL234" s="28"/>
      <c r="PTM234" s="196"/>
      <c r="PTN234" s="119"/>
      <c r="PTO234" s="47"/>
      <c r="PTP234" s="47"/>
      <c r="PTQ234" s="48"/>
      <c r="PTR234" s="49"/>
      <c r="PTS234" s="28"/>
      <c r="PTT234" s="196"/>
      <c r="PTU234" s="119"/>
      <c r="PTV234" s="47"/>
      <c r="PTW234" s="47"/>
      <c r="PTX234" s="48"/>
      <c r="PTY234" s="49"/>
      <c r="PTZ234" s="28"/>
      <c r="PUA234" s="196"/>
      <c r="PUB234" s="119"/>
      <c r="PUC234" s="47"/>
      <c r="PUD234" s="47"/>
      <c r="PUE234" s="48"/>
      <c r="PUF234" s="49"/>
      <c r="PUG234" s="28"/>
      <c r="PUH234" s="196"/>
      <c r="PUI234" s="119"/>
      <c r="PUJ234" s="47"/>
      <c r="PUK234" s="47"/>
      <c r="PUL234" s="48"/>
      <c r="PUM234" s="49"/>
      <c r="PUN234" s="28"/>
      <c r="PUO234" s="196"/>
      <c r="PUP234" s="119"/>
      <c r="PUQ234" s="47"/>
      <c r="PUR234" s="47"/>
      <c r="PUS234" s="48"/>
      <c r="PUT234" s="49"/>
      <c r="PUU234" s="28"/>
      <c r="PUV234" s="196"/>
      <c r="PUW234" s="119"/>
      <c r="PUX234" s="47"/>
      <c r="PUY234" s="47"/>
      <c r="PUZ234" s="48"/>
      <c r="PVA234" s="49"/>
      <c r="PVB234" s="28"/>
      <c r="PVC234" s="196"/>
      <c r="PVD234" s="119"/>
      <c r="PVE234" s="47"/>
      <c r="PVF234" s="47"/>
      <c r="PVG234" s="48"/>
      <c r="PVH234" s="49"/>
      <c r="PVI234" s="28"/>
      <c r="PVJ234" s="196"/>
      <c r="PVK234" s="119"/>
      <c r="PVL234" s="47"/>
      <c r="PVM234" s="47"/>
      <c r="PVN234" s="48"/>
      <c r="PVO234" s="49"/>
      <c r="PVP234" s="28"/>
      <c r="PVQ234" s="196"/>
      <c r="PVR234" s="119"/>
      <c r="PVS234" s="47"/>
      <c r="PVT234" s="47"/>
      <c r="PVU234" s="48"/>
      <c r="PVV234" s="49"/>
      <c r="PVW234" s="28"/>
      <c r="PVX234" s="196"/>
      <c r="PVY234" s="119"/>
      <c r="PVZ234" s="47"/>
      <c r="PWA234" s="47"/>
      <c r="PWB234" s="48"/>
      <c r="PWC234" s="49"/>
      <c r="PWD234" s="28"/>
      <c r="PWE234" s="196"/>
      <c r="PWF234" s="119"/>
      <c r="PWG234" s="47"/>
      <c r="PWH234" s="47"/>
      <c r="PWI234" s="48"/>
      <c r="PWJ234" s="49"/>
      <c r="PWK234" s="28"/>
      <c r="PWL234" s="196"/>
      <c r="PWM234" s="119"/>
      <c r="PWN234" s="47"/>
      <c r="PWO234" s="47"/>
      <c r="PWP234" s="48"/>
      <c r="PWQ234" s="49"/>
      <c r="PWR234" s="28"/>
      <c r="PWS234" s="196"/>
      <c r="PWT234" s="119"/>
      <c r="PWU234" s="47"/>
      <c r="PWV234" s="47"/>
      <c r="PWW234" s="48"/>
      <c r="PWX234" s="49"/>
      <c r="PWY234" s="28"/>
      <c r="PWZ234" s="196"/>
      <c r="PXA234" s="119"/>
      <c r="PXB234" s="47"/>
      <c r="PXC234" s="47"/>
      <c r="PXD234" s="48"/>
      <c r="PXE234" s="49"/>
      <c r="PXF234" s="28"/>
      <c r="PXG234" s="196"/>
      <c r="PXH234" s="119"/>
      <c r="PXI234" s="47"/>
      <c r="PXJ234" s="47"/>
      <c r="PXK234" s="48"/>
      <c r="PXL234" s="49"/>
      <c r="PXM234" s="28"/>
      <c r="PXN234" s="196"/>
      <c r="PXO234" s="119"/>
      <c r="PXP234" s="47"/>
      <c r="PXQ234" s="47"/>
      <c r="PXR234" s="48"/>
      <c r="PXS234" s="49"/>
      <c r="PXT234" s="28"/>
      <c r="PXU234" s="196"/>
      <c r="PXV234" s="119"/>
      <c r="PXW234" s="47"/>
      <c r="PXX234" s="47"/>
      <c r="PXY234" s="48"/>
      <c r="PXZ234" s="49"/>
      <c r="PYA234" s="28"/>
      <c r="PYB234" s="196"/>
      <c r="PYC234" s="119"/>
      <c r="PYD234" s="47"/>
      <c r="PYE234" s="47"/>
      <c r="PYF234" s="48"/>
      <c r="PYG234" s="49"/>
      <c r="PYH234" s="28"/>
      <c r="PYI234" s="196"/>
      <c r="PYJ234" s="119"/>
      <c r="PYK234" s="47"/>
      <c r="PYL234" s="47"/>
      <c r="PYM234" s="48"/>
      <c r="PYN234" s="49"/>
      <c r="PYO234" s="28"/>
      <c r="PYP234" s="196"/>
      <c r="PYQ234" s="119"/>
      <c r="PYR234" s="47"/>
      <c r="PYS234" s="47"/>
      <c r="PYT234" s="48"/>
      <c r="PYU234" s="49"/>
      <c r="PYV234" s="28"/>
      <c r="PYW234" s="196"/>
      <c r="PYX234" s="119"/>
      <c r="PYY234" s="47"/>
      <c r="PYZ234" s="47"/>
      <c r="PZA234" s="48"/>
      <c r="PZB234" s="49"/>
      <c r="PZC234" s="28"/>
      <c r="PZD234" s="196"/>
      <c r="PZE234" s="119"/>
      <c r="PZF234" s="47"/>
      <c r="PZG234" s="47"/>
      <c r="PZH234" s="48"/>
      <c r="PZI234" s="49"/>
      <c r="PZJ234" s="28"/>
      <c r="PZK234" s="196"/>
      <c r="PZL234" s="119"/>
      <c r="PZM234" s="47"/>
      <c r="PZN234" s="47"/>
      <c r="PZO234" s="48"/>
      <c r="PZP234" s="49"/>
      <c r="PZQ234" s="28"/>
      <c r="PZR234" s="196"/>
      <c r="PZS234" s="119"/>
      <c r="PZT234" s="47"/>
      <c r="PZU234" s="47"/>
      <c r="PZV234" s="48"/>
      <c r="PZW234" s="49"/>
      <c r="PZX234" s="28"/>
      <c r="PZY234" s="196"/>
      <c r="PZZ234" s="119"/>
      <c r="QAA234" s="47"/>
      <c r="QAB234" s="47"/>
      <c r="QAC234" s="48"/>
      <c r="QAD234" s="49"/>
      <c r="QAE234" s="28"/>
      <c r="QAF234" s="196"/>
      <c r="QAG234" s="119"/>
      <c r="QAH234" s="47"/>
      <c r="QAI234" s="47"/>
      <c r="QAJ234" s="48"/>
      <c r="QAK234" s="49"/>
      <c r="QAL234" s="28"/>
      <c r="QAM234" s="196"/>
      <c r="QAN234" s="119"/>
      <c r="QAO234" s="47"/>
      <c r="QAP234" s="47"/>
      <c r="QAQ234" s="48"/>
      <c r="QAR234" s="49"/>
      <c r="QAS234" s="28"/>
      <c r="QAT234" s="196"/>
      <c r="QAU234" s="119"/>
      <c r="QAV234" s="47"/>
      <c r="QAW234" s="47"/>
      <c r="QAX234" s="48"/>
      <c r="QAY234" s="49"/>
      <c r="QAZ234" s="28"/>
      <c r="QBA234" s="196"/>
      <c r="QBB234" s="119"/>
      <c r="QBC234" s="47"/>
      <c r="QBD234" s="47"/>
      <c r="QBE234" s="48"/>
      <c r="QBF234" s="49"/>
      <c r="QBG234" s="28"/>
      <c r="QBH234" s="196"/>
      <c r="QBI234" s="119"/>
      <c r="QBJ234" s="47"/>
      <c r="QBK234" s="47"/>
      <c r="QBL234" s="48"/>
      <c r="QBM234" s="49"/>
      <c r="QBN234" s="28"/>
      <c r="QBO234" s="196"/>
      <c r="QBP234" s="119"/>
      <c r="QBQ234" s="47"/>
      <c r="QBR234" s="47"/>
      <c r="QBS234" s="48"/>
      <c r="QBT234" s="49"/>
      <c r="QBU234" s="28"/>
      <c r="QBV234" s="196"/>
      <c r="QBW234" s="119"/>
      <c r="QBX234" s="47"/>
      <c r="QBY234" s="47"/>
      <c r="QBZ234" s="48"/>
      <c r="QCA234" s="49"/>
      <c r="QCB234" s="28"/>
      <c r="QCC234" s="196"/>
      <c r="QCD234" s="119"/>
      <c r="QCE234" s="47"/>
      <c r="QCF234" s="47"/>
      <c r="QCG234" s="48"/>
      <c r="QCH234" s="49"/>
      <c r="QCI234" s="28"/>
      <c r="QCJ234" s="196"/>
      <c r="QCK234" s="119"/>
      <c r="QCL234" s="47"/>
      <c r="QCM234" s="47"/>
      <c r="QCN234" s="48"/>
      <c r="QCO234" s="49"/>
      <c r="QCP234" s="28"/>
      <c r="QCQ234" s="196"/>
      <c r="QCR234" s="119"/>
      <c r="QCS234" s="47"/>
      <c r="QCT234" s="47"/>
      <c r="QCU234" s="48"/>
      <c r="QCV234" s="49"/>
      <c r="QCW234" s="28"/>
      <c r="QCX234" s="196"/>
      <c r="QCY234" s="119"/>
      <c r="QCZ234" s="47"/>
      <c r="QDA234" s="47"/>
      <c r="QDB234" s="48"/>
      <c r="QDC234" s="49"/>
      <c r="QDD234" s="28"/>
      <c r="QDE234" s="196"/>
      <c r="QDF234" s="119"/>
      <c r="QDG234" s="47"/>
      <c r="QDH234" s="47"/>
      <c r="QDI234" s="48"/>
      <c r="QDJ234" s="49"/>
      <c r="QDK234" s="28"/>
      <c r="QDL234" s="196"/>
      <c r="QDM234" s="119"/>
      <c r="QDN234" s="47"/>
      <c r="QDO234" s="47"/>
      <c r="QDP234" s="48"/>
      <c r="QDQ234" s="49"/>
      <c r="QDR234" s="28"/>
      <c r="QDS234" s="196"/>
      <c r="QDT234" s="119"/>
      <c r="QDU234" s="47"/>
      <c r="QDV234" s="47"/>
      <c r="QDW234" s="48"/>
      <c r="QDX234" s="49"/>
      <c r="QDY234" s="28"/>
      <c r="QDZ234" s="196"/>
      <c r="QEA234" s="119"/>
      <c r="QEB234" s="47"/>
      <c r="QEC234" s="47"/>
      <c r="QED234" s="48"/>
      <c r="QEE234" s="49"/>
      <c r="QEF234" s="28"/>
      <c r="QEG234" s="196"/>
      <c r="QEH234" s="119"/>
      <c r="QEI234" s="47"/>
      <c r="QEJ234" s="47"/>
      <c r="QEK234" s="48"/>
      <c r="QEL234" s="49"/>
      <c r="QEM234" s="28"/>
      <c r="QEN234" s="196"/>
      <c r="QEO234" s="119"/>
      <c r="QEP234" s="47"/>
      <c r="QEQ234" s="47"/>
      <c r="QER234" s="48"/>
      <c r="QES234" s="49"/>
      <c r="QET234" s="28"/>
      <c r="QEU234" s="196"/>
      <c r="QEV234" s="119"/>
      <c r="QEW234" s="47"/>
      <c r="QEX234" s="47"/>
      <c r="QEY234" s="48"/>
      <c r="QEZ234" s="49"/>
      <c r="QFA234" s="28"/>
      <c r="QFB234" s="196"/>
      <c r="QFC234" s="119"/>
      <c r="QFD234" s="47"/>
      <c r="QFE234" s="47"/>
      <c r="QFF234" s="48"/>
      <c r="QFG234" s="49"/>
      <c r="QFH234" s="28"/>
      <c r="QFI234" s="196"/>
      <c r="QFJ234" s="119"/>
      <c r="QFK234" s="47"/>
      <c r="QFL234" s="47"/>
      <c r="QFM234" s="48"/>
      <c r="QFN234" s="49"/>
      <c r="QFO234" s="28"/>
      <c r="QFP234" s="196"/>
      <c r="QFQ234" s="119"/>
      <c r="QFR234" s="47"/>
      <c r="QFS234" s="47"/>
      <c r="QFT234" s="48"/>
      <c r="QFU234" s="49"/>
      <c r="QFV234" s="28"/>
      <c r="QFW234" s="196"/>
      <c r="QFX234" s="119"/>
      <c r="QFY234" s="47"/>
      <c r="QFZ234" s="47"/>
      <c r="QGA234" s="48"/>
      <c r="QGB234" s="49"/>
      <c r="QGC234" s="28"/>
      <c r="QGD234" s="196"/>
      <c r="QGE234" s="119"/>
      <c r="QGF234" s="47"/>
      <c r="QGG234" s="47"/>
      <c r="QGH234" s="48"/>
      <c r="QGI234" s="49"/>
      <c r="QGJ234" s="28"/>
      <c r="QGK234" s="196"/>
      <c r="QGL234" s="119"/>
      <c r="QGM234" s="47"/>
      <c r="QGN234" s="47"/>
      <c r="QGO234" s="48"/>
      <c r="QGP234" s="49"/>
      <c r="QGQ234" s="28"/>
      <c r="QGR234" s="196"/>
      <c r="QGS234" s="119"/>
      <c r="QGT234" s="47"/>
      <c r="QGU234" s="47"/>
      <c r="QGV234" s="48"/>
      <c r="QGW234" s="49"/>
      <c r="QGX234" s="28"/>
      <c r="QGY234" s="196"/>
      <c r="QGZ234" s="119"/>
      <c r="QHA234" s="47"/>
      <c r="QHB234" s="47"/>
      <c r="QHC234" s="48"/>
      <c r="QHD234" s="49"/>
      <c r="QHE234" s="28"/>
      <c r="QHF234" s="196"/>
      <c r="QHG234" s="119"/>
      <c r="QHH234" s="47"/>
      <c r="QHI234" s="47"/>
      <c r="QHJ234" s="48"/>
      <c r="QHK234" s="49"/>
      <c r="QHL234" s="28"/>
      <c r="QHM234" s="196"/>
      <c r="QHN234" s="119"/>
      <c r="QHO234" s="47"/>
      <c r="QHP234" s="47"/>
      <c r="QHQ234" s="48"/>
      <c r="QHR234" s="49"/>
      <c r="QHS234" s="28"/>
      <c r="QHT234" s="196"/>
      <c r="QHU234" s="119"/>
      <c r="QHV234" s="47"/>
      <c r="QHW234" s="47"/>
      <c r="QHX234" s="48"/>
      <c r="QHY234" s="49"/>
      <c r="QHZ234" s="28"/>
      <c r="QIA234" s="196"/>
      <c r="QIB234" s="119"/>
      <c r="QIC234" s="47"/>
      <c r="QID234" s="47"/>
      <c r="QIE234" s="48"/>
      <c r="QIF234" s="49"/>
      <c r="QIG234" s="28"/>
      <c r="QIH234" s="196"/>
      <c r="QII234" s="119"/>
      <c r="QIJ234" s="47"/>
      <c r="QIK234" s="47"/>
      <c r="QIL234" s="48"/>
      <c r="QIM234" s="49"/>
      <c r="QIN234" s="28"/>
      <c r="QIO234" s="196"/>
      <c r="QIP234" s="119"/>
      <c r="QIQ234" s="47"/>
      <c r="QIR234" s="47"/>
      <c r="QIS234" s="48"/>
      <c r="QIT234" s="49"/>
      <c r="QIU234" s="28"/>
      <c r="QIV234" s="196"/>
      <c r="QIW234" s="119"/>
      <c r="QIX234" s="47"/>
      <c r="QIY234" s="47"/>
      <c r="QIZ234" s="48"/>
      <c r="QJA234" s="49"/>
      <c r="QJB234" s="28"/>
      <c r="QJC234" s="196"/>
      <c r="QJD234" s="119"/>
      <c r="QJE234" s="47"/>
      <c r="QJF234" s="47"/>
      <c r="QJG234" s="48"/>
      <c r="QJH234" s="49"/>
      <c r="QJI234" s="28"/>
      <c r="QJJ234" s="196"/>
      <c r="QJK234" s="119"/>
      <c r="QJL234" s="47"/>
      <c r="QJM234" s="47"/>
      <c r="QJN234" s="48"/>
      <c r="QJO234" s="49"/>
      <c r="QJP234" s="28"/>
      <c r="QJQ234" s="196"/>
      <c r="QJR234" s="119"/>
      <c r="QJS234" s="47"/>
      <c r="QJT234" s="47"/>
      <c r="QJU234" s="48"/>
      <c r="QJV234" s="49"/>
      <c r="QJW234" s="28"/>
      <c r="QJX234" s="196"/>
      <c r="QJY234" s="119"/>
      <c r="QJZ234" s="47"/>
      <c r="QKA234" s="47"/>
      <c r="QKB234" s="48"/>
      <c r="QKC234" s="49"/>
      <c r="QKD234" s="28"/>
      <c r="QKE234" s="196"/>
      <c r="QKF234" s="119"/>
      <c r="QKG234" s="47"/>
      <c r="QKH234" s="47"/>
      <c r="QKI234" s="48"/>
      <c r="QKJ234" s="49"/>
      <c r="QKK234" s="28"/>
      <c r="QKL234" s="196"/>
      <c r="QKM234" s="119"/>
      <c r="QKN234" s="47"/>
      <c r="QKO234" s="47"/>
      <c r="QKP234" s="48"/>
      <c r="QKQ234" s="49"/>
      <c r="QKR234" s="28"/>
      <c r="QKS234" s="196"/>
      <c r="QKT234" s="119"/>
      <c r="QKU234" s="47"/>
      <c r="QKV234" s="47"/>
      <c r="QKW234" s="48"/>
      <c r="QKX234" s="49"/>
      <c r="QKY234" s="28"/>
      <c r="QKZ234" s="196"/>
      <c r="QLA234" s="119"/>
      <c r="QLB234" s="47"/>
      <c r="QLC234" s="47"/>
      <c r="QLD234" s="48"/>
      <c r="QLE234" s="49"/>
      <c r="QLF234" s="28"/>
      <c r="QLG234" s="196"/>
      <c r="QLH234" s="119"/>
      <c r="QLI234" s="47"/>
      <c r="QLJ234" s="47"/>
      <c r="QLK234" s="48"/>
      <c r="QLL234" s="49"/>
      <c r="QLM234" s="28"/>
      <c r="QLN234" s="196"/>
      <c r="QLO234" s="119"/>
      <c r="QLP234" s="47"/>
      <c r="QLQ234" s="47"/>
      <c r="QLR234" s="48"/>
      <c r="QLS234" s="49"/>
      <c r="QLT234" s="28"/>
      <c r="QLU234" s="196"/>
      <c r="QLV234" s="119"/>
      <c r="QLW234" s="47"/>
      <c r="QLX234" s="47"/>
      <c r="QLY234" s="48"/>
      <c r="QLZ234" s="49"/>
      <c r="QMA234" s="28"/>
      <c r="QMB234" s="196"/>
      <c r="QMC234" s="119"/>
      <c r="QMD234" s="47"/>
      <c r="QME234" s="47"/>
      <c r="QMF234" s="48"/>
      <c r="QMG234" s="49"/>
      <c r="QMH234" s="28"/>
      <c r="QMI234" s="196"/>
      <c r="QMJ234" s="119"/>
      <c r="QMK234" s="47"/>
      <c r="QML234" s="47"/>
      <c r="QMM234" s="48"/>
      <c r="QMN234" s="49"/>
      <c r="QMO234" s="28"/>
      <c r="QMP234" s="196"/>
      <c r="QMQ234" s="119"/>
      <c r="QMR234" s="47"/>
      <c r="QMS234" s="47"/>
      <c r="QMT234" s="48"/>
      <c r="QMU234" s="49"/>
      <c r="QMV234" s="28"/>
      <c r="QMW234" s="196"/>
      <c r="QMX234" s="119"/>
      <c r="QMY234" s="47"/>
      <c r="QMZ234" s="47"/>
      <c r="QNA234" s="48"/>
      <c r="QNB234" s="49"/>
      <c r="QNC234" s="28"/>
      <c r="QND234" s="196"/>
      <c r="QNE234" s="119"/>
      <c r="QNF234" s="47"/>
      <c r="QNG234" s="47"/>
      <c r="QNH234" s="48"/>
      <c r="QNI234" s="49"/>
      <c r="QNJ234" s="28"/>
      <c r="QNK234" s="196"/>
      <c r="QNL234" s="119"/>
      <c r="QNM234" s="47"/>
      <c r="QNN234" s="47"/>
      <c r="QNO234" s="48"/>
      <c r="QNP234" s="49"/>
      <c r="QNQ234" s="28"/>
      <c r="QNR234" s="196"/>
      <c r="QNS234" s="119"/>
      <c r="QNT234" s="47"/>
      <c r="QNU234" s="47"/>
      <c r="QNV234" s="48"/>
      <c r="QNW234" s="49"/>
      <c r="QNX234" s="28"/>
      <c r="QNY234" s="196"/>
      <c r="QNZ234" s="119"/>
      <c r="QOA234" s="47"/>
      <c r="QOB234" s="47"/>
      <c r="QOC234" s="48"/>
      <c r="QOD234" s="49"/>
      <c r="QOE234" s="28"/>
      <c r="QOF234" s="196"/>
      <c r="QOG234" s="119"/>
      <c r="QOH234" s="47"/>
      <c r="QOI234" s="47"/>
      <c r="QOJ234" s="48"/>
      <c r="QOK234" s="49"/>
      <c r="QOL234" s="28"/>
      <c r="QOM234" s="196"/>
      <c r="QON234" s="119"/>
      <c r="QOO234" s="47"/>
      <c r="QOP234" s="47"/>
      <c r="QOQ234" s="48"/>
      <c r="QOR234" s="49"/>
      <c r="QOS234" s="28"/>
      <c r="QOT234" s="196"/>
      <c r="QOU234" s="119"/>
      <c r="QOV234" s="47"/>
      <c r="QOW234" s="47"/>
      <c r="QOX234" s="48"/>
      <c r="QOY234" s="49"/>
      <c r="QOZ234" s="28"/>
      <c r="QPA234" s="196"/>
      <c r="QPB234" s="119"/>
      <c r="QPC234" s="47"/>
      <c r="QPD234" s="47"/>
      <c r="QPE234" s="48"/>
      <c r="QPF234" s="49"/>
      <c r="QPG234" s="28"/>
      <c r="QPH234" s="196"/>
      <c r="QPI234" s="119"/>
      <c r="QPJ234" s="47"/>
      <c r="QPK234" s="47"/>
      <c r="QPL234" s="48"/>
      <c r="QPM234" s="49"/>
      <c r="QPN234" s="28"/>
      <c r="QPO234" s="196"/>
      <c r="QPP234" s="119"/>
      <c r="QPQ234" s="47"/>
      <c r="QPR234" s="47"/>
      <c r="QPS234" s="48"/>
      <c r="QPT234" s="49"/>
      <c r="QPU234" s="28"/>
      <c r="QPV234" s="196"/>
      <c r="QPW234" s="119"/>
      <c r="QPX234" s="47"/>
      <c r="QPY234" s="47"/>
      <c r="QPZ234" s="48"/>
      <c r="QQA234" s="49"/>
      <c r="QQB234" s="28"/>
      <c r="QQC234" s="196"/>
      <c r="QQD234" s="119"/>
      <c r="QQE234" s="47"/>
      <c r="QQF234" s="47"/>
      <c r="QQG234" s="48"/>
      <c r="QQH234" s="49"/>
      <c r="QQI234" s="28"/>
      <c r="QQJ234" s="196"/>
      <c r="QQK234" s="119"/>
      <c r="QQL234" s="47"/>
      <c r="QQM234" s="47"/>
      <c r="QQN234" s="48"/>
      <c r="QQO234" s="49"/>
      <c r="QQP234" s="28"/>
      <c r="QQQ234" s="196"/>
      <c r="QQR234" s="119"/>
      <c r="QQS234" s="47"/>
      <c r="QQT234" s="47"/>
      <c r="QQU234" s="48"/>
      <c r="QQV234" s="49"/>
      <c r="QQW234" s="28"/>
      <c r="QQX234" s="196"/>
      <c r="QQY234" s="119"/>
      <c r="QQZ234" s="47"/>
      <c r="QRA234" s="47"/>
      <c r="QRB234" s="48"/>
      <c r="QRC234" s="49"/>
      <c r="QRD234" s="28"/>
      <c r="QRE234" s="196"/>
      <c r="QRF234" s="119"/>
      <c r="QRG234" s="47"/>
      <c r="QRH234" s="47"/>
      <c r="QRI234" s="48"/>
      <c r="QRJ234" s="49"/>
      <c r="QRK234" s="28"/>
      <c r="QRL234" s="196"/>
      <c r="QRM234" s="119"/>
      <c r="QRN234" s="47"/>
      <c r="QRO234" s="47"/>
      <c r="QRP234" s="48"/>
      <c r="QRQ234" s="49"/>
      <c r="QRR234" s="28"/>
      <c r="QRS234" s="196"/>
      <c r="QRT234" s="119"/>
      <c r="QRU234" s="47"/>
      <c r="QRV234" s="47"/>
      <c r="QRW234" s="48"/>
      <c r="QRX234" s="49"/>
      <c r="QRY234" s="28"/>
      <c r="QRZ234" s="196"/>
      <c r="QSA234" s="119"/>
      <c r="QSB234" s="47"/>
      <c r="QSC234" s="47"/>
      <c r="QSD234" s="48"/>
      <c r="QSE234" s="49"/>
      <c r="QSF234" s="28"/>
      <c r="QSG234" s="196"/>
      <c r="QSH234" s="119"/>
      <c r="QSI234" s="47"/>
      <c r="QSJ234" s="47"/>
      <c r="QSK234" s="48"/>
      <c r="QSL234" s="49"/>
      <c r="QSM234" s="28"/>
      <c r="QSN234" s="196"/>
      <c r="QSO234" s="119"/>
      <c r="QSP234" s="47"/>
      <c r="QSQ234" s="47"/>
      <c r="QSR234" s="48"/>
      <c r="QSS234" s="49"/>
      <c r="QST234" s="28"/>
      <c r="QSU234" s="196"/>
      <c r="QSV234" s="119"/>
      <c r="QSW234" s="47"/>
      <c r="QSX234" s="47"/>
      <c r="QSY234" s="48"/>
      <c r="QSZ234" s="49"/>
      <c r="QTA234" s="28"/>
      <c r="QTB234" s="196"/>
      <c r="QTC234" s="119"/>
      <c r="QTD234" s="47"/>
      <c r="QTE234" s="47"/>
      <c r="QTF234" s="48"/>
      <c r="QTG234" s="49"/>
      <c r="QTH234" s="28"/>
      <c r="QTI234" s="196"/>
      <c r="QTJ234" s="119"/>
      <c r="QTK234" s="47"/>
      <c r="QTL234" s="47"/>
      <c r="QTM234" s="48"/>
      <c r="QTN234" s="49"/>
      <c r="QTO234" s="28"/>
      <c r="QTP234" s="196"/>
      <c r="QTQ234" s="119"/>
      <c r="QTR234" s="47"/>
      <c r="QTS234" s="47"/>
      <c r="QTT234" s="48"/>
      <c r="QTU234" s="49"/>
      <c r="QTV234" s="28"/>
      <c r="QTW234" s="196"/>
      <c r="QTX234" s="119"/>
      <c r="QTY234" s="47"/>
      <c r="QTZ234" s="47"/>
      <c r="QUA234" s="48"/>
      <c r="QUB234" s="49"/>
      <c r="QUC234" s="28"/>
      <c r="QUD234" s="196"/>
      <c r="QUE234" s="119"/>
      <c r="QUF234" s="47"/>
      <c r="QUG234" s="47"/>
      <c r="QUH234" s="48"/>
      <c r="QUI234" s="49"/>
      <c r="QUJ234" s="28"/>
      <c r="QUK234" s="196"/>
      <c r="QUL234" s="119"/>
      <c r="QUM234" s="47"/>
      <c r="QUN234" s="47"/>
      <c r="QUO234" s="48"/>
      <c r="QUP234" s="49"/>
      <c r="QUQ234" s="28"/>
      <c r="QUR234" s="196"/>
      <c r="QUS234" s="119"/>
      <c r="QUT234" s="47"/>
      <c r="QUU234" s="47"/>
      <c r="QUV234" s="48"/>
      <c r="QUW234" s="49"/>
      <c r="QUX234" s="28"/>
      <c r="QUY234" s="196"/>
      <c r="QUZ234" s="119"/>
      <c r="QVA234" s="47"/>
      <c r="QVB234" s="47"/>
      <c r="QVC234" s="48"/>
      <c r="QVD234" s="49"/>
      <c r="QVE234" s="28"/>
      <c r="QVF234" s="196"/>
      <c r="QVG234" s="119"/>
      <c r="QVH234" s="47"/>
      <c r="QVI234" s="47"/>
      <c r="QVJ234" s="48"/>
      <c r="QVK234" s="49"/>
      <c r="QVL234" s="28"/>
      <c r="QVM234" s="196"/>
      <c r="QVN234" s="119"/>
      <c r="QVO234" s="47"/>
      <c r="QVP234" s="47"/>
      <c r="QVQ234" s="48"/>
      <c r="QVR234" s="49"/>
      <c r="QVS234" s="28"/>
      <c r="QVT234" s="196"/>
      <c r="QVU234" s="119"/>
      <c r="QVV234" s="47"/>
      <c r="QVW234" s="47"/>
      <c r="QVX234" s="48"/>
      <c r="QVY234" s="49"/>
      <c r="QVZ234" s="28"/>
      <c r="QWA234" s="196"/>
      <c r="QWB234" s="119"/>
      <c r="QWC234" s="47"/>
      <c r="QWD234" s="47"/>
      <c r="QWE234" s="48"/>
      <c r="QWF234" s="49"/>
      <c r="QWG234" s="28"/>
      <c r="QWH234" s="196"/>
      <c r="QWI234" s="119"/>
      <c r="QWJ234" s="47"/>
      <c r="QWK234" s="47"/>
      <c r="QWL234" s="48"/>
      <c r="QWM234" s="49"/>
      <c r="QWN234" s="28"/>
      <c r="QWO234" s="196"/>
      <c r="QWP234" s="119"/>
      <c r="QWQ234" s="47"/>
      <c r="QWR234" s="47"/>
      <c r="QWS234" s="48"/>
      <c r="QWT234" s="49"/>
      <c r="QWU234" s="28"/>
      <c r="QWV234" s="196"/>
      <c r="QWW234" s="119"/>
      <c r="QWX234" s="47"/>
      <c r="QWY234" s="47"/>
      <c r="QWZ234" s="48"/>
      <c r="QXA234" s="49"/>
      <c r="QXB234" s="28"/>
      <c r="QXC234" s="196"/>
      <c r="QXD234" s="119"/>
      <c r="QXE234" s="47"/>
      <c r="QXF234" s="47"/>
      <c r="QXG234" s="48"/>
      <c r="QXH234" s="49"/>
      <c r="QXI234" s="28"/>
      <c r="QXJ234" s="196"/>
      <c r="QXK234" s="119"/>
      <c r="QXL234" s="47"/>
      <c r="QXM234" s="47"/>
      <c r="QXN234" s="48"/>
      <c r="QXO234" s="49"/>
      <c r="QXP234" s="28"/>
      <c r="QXQ234" s="196"/>
      <c r="QXR234" s="119"/>
      <c r="QXS234" s="47"/>
      <c r="QXT234" s="47"/>
      <c r="QXU234" s="48"/>
      <c r="QXV234" s="49"/>
      <c r="QXW234" s="28"/>
      <c r="QXX234" s="196"/>
      <c r="QXY234" s="119"/>
      <c r="QXZ234" s="47"/>
      <c r="QYA234" s="47"/>
      <c r="QYB234" s="48"/>
      <c r="QYC234" s="49"/>
      <c r="QYD234" s="28"/>
      <c r="QYE234" s="196"/>
      <c r="QYF234" s="119"/>
      <c r="QYG234" s="47"/>
      <c r="QYH234" s="47"/>
      <c r="QYI234" s="48"/>
      <c r="QYJ234" s="49"/>
      <c r="QYK234" s="28"/>
      <c r="QYL234" s="196"/>
      <c r="QYM234" s="119"/>
      <c r="QYN234" s="47"/>
      <c r="QYO234" s="47"/>
      <c r="QYP234" s="48"/>
      <c r="QYQ234" s="49"/>
      <c r="QYR234" s="28"/>
      <c r="QYS234" s="196"/>
      <c r="QYT234" s="119"/>
      <c r="QYU234" s="47"/>
      <c r="QYV234" s="47"/>
      <c r="QYW234" s="48"/>
      <c r="QYX234" s="49"/>
      <c r="QYY234" s="28"/>
      <c r="QYZ234" s="196"/>
      <c r="QZA234" s="119"/>
      <c r="QZB234" s="47"/>
      <c r="QZC234" s="47"/>
      <c r="QZD234" s="48"/>
      <c r="QZE234" s="49"/>
      <c r="QZF234" s="28"/>
      <c r="QZG234" s="196"/>
      <c r="QZH234" s="119"/>
      <c r="QZI234" s="47"/>
      <c r="QZJ234" s="47"/>
      <c r="QZK234" s="48"/>
      <c r="QZL234" s="49"/>
      <c r="QZM234" s="28"/>
      <c r="QZN234" s="196"/>
      <c r="QZO234" s="119"/>
      <c r="QZP234" s="47"/>
      <c r="QZQ234" s="47"/>
      <c r="QZR234" s="48"/>
      <c r="QZS234" s="49"/>
      <c r="QZT234" s="28"/>
      <c r="QZU234" s="196"/>
      <c r="QZV234" s="119"/>
      <c r="QZW234" s="47"/>
      <c r="QZX234" s="47"/>
      <c r="QZY234" s="48"/>
      <c r="QZZ234" s="49"/>
      <c r="RAA234" s="28"/>
      <c r="RAB234" s="196"/>
      <c r="RAC234" s="119"/>
      <c r="RAD234" s="47"/>
      <c r="RAE234" s="47"/>
      <c r="RAF234" s="48"/>
      <c r="RAG234" s="49"/>
      <c r="RAH234" s="28"/>
      <c r="RAI234" s="196"/>
      <c r="RAJ234" s="119"/>
      <c r="RAK234" s="47"/>
      <c r="RAL234" s="47"/>
      <c r="RAM234" s="48"/>
      <c r="RAN234" s="49"/>
      <c r="RAO234" s="28"/>
      <c r="RAP234" s="196"/>
      <c r="RAQ234" s="119"/>
      <c r="RAR234" s="47"/>
      <c r="RAS234" s="47"/>
      <c r="RAT234" s="48"/>
      <c r="RAU234" s="49"/>
      <c r="RAV234" s="28"/>
      <c r="RAW234" s="196"/>
      <c r="RAX234" s="119"/>
      <c r="RAY234" s="47"/>
      <c r="RAZ234" s="47"/>
      <c r="RBA234" s="48"/>
      <c r="RBB234" s="49"/>
      <c r="RBC234" s="28"/>
      <c r="RBD234" s="196"/>
      <c r="RBE234" s="119"/>
      <c r="RBF234" s="47"/>
      <c r="RBG234" s="47"/>
      <c r="RBH234" s="48"/>
      <c r="RBI234" s="49"/>
      <c r="RBJ234" s="28"/>
      <c r="RBK234" s="196"/>
      <c r="RBL234" s="119"/>
      <c r="RBM234" s="47"/>
      <c r="RBN234" s="47"/>
      <c r="RBO234" s="48"/>
      <c r="RBP234" s="49"/>
      <c r="RBQ234" s="28"/>
      <c r="RBR234" s="196"/>
      <c r="RBS234" s="119"/>
      <c r="RBT234" s="47"/>
      <c r="RBU234" s="47"/>
      <c r="RBV234" s="48"/>
      <c r="RBW234" s="49"/>
      <c r="RBX234" s="28"/>
      <c r="RBY234" s="196"/>
      <c r="RBZ234" s="119"/>
      <c r="RCA234" s="47"/>
      <c r="RCB234" s="47"/>
      <c r="RCC234" s="48"/>
      <c r="RCD234" s="49"/>
      <c r="RCE234" s="28"/>
      <c r="RCF234" s="196"/>
      <c r="RCG234" s="119"/>
      <c r="RCH234" s="47"/>
      <c r="RCI234" s="47"/>
      <c r="RCJ234" s="48"/>
      <c r="RCK234" s="49"/>
      <c r="RCL234" s="28"/>
      <c r="RCM234" s="196"/>
      <c r="RCN234" s="119"/>
      <c r="RCO234" s="47"/>
      <c r="RCP234" s="47"/>
      <c r="RCQ234" s="48"/>
      <c r="RCR234" s="49"/>
      <c r="RCS234" s="28"/>
      <c r="RCT234" s="196"/>
      <c r="RCU234" s="119"/>
      <c r="RCV234" s="47"/>
      <c r="RCW234" s="47"/>
      <c r="RCX234" s="48"/>
      <c r="RCY234" s="49"/>
      <c r="RCZ234" s="28"/>
      <c r="RDA234" s="196"/>
      <c r="RDB234" s="119"/>
      <c r="RDC234" s="47"/>
      <c r="RDD234" s="47"/>
      <c r="RDE234" s="48"/>
      <c r="RDF234" s="49"/>
      <c r="RDG234" s="28"/>
      <c r="RDH234" s="196"/>
      <c r="RDI234" s="119"/>
      <c r="RDJ234" s="47"/>
      <c r="RDK234" s="47"/>
      <c r="RDL234" s="48"/>
      <c r="RDM234" s="49"/>
      <c r="RDN234" s="28"/>
      <c r="RDO234" s="196"/>
      <c r="RDP234" s="119"/>
      <c r="RDQ234" s="47"/>
      <c r="RDR234" s="47"/>
      <c r="RDS234" s="48"/>
      <c r="RDT234" s="49"/>
      <c r="RDU234" s="28"/>
      <c r="RDV234" s="196"/>
      <c r="RDW234" s="119"/>
      <c r="RDX234" s="47"/>
      <c r="RDY234" s="47"/>
      <c r="RDZ234" s="48"/>
      <c r="REA234" s="49"/>
      <c r="REB234" s="28"/>
      <c r="REC234" s="196"/>
      <c r="RED234" s="119"/>
      <c r="REE234" s="47"/>
      <c r="REF234" s="47"/>
      <c r="REG234" s="48"/>
      <c r="REH234" s="49"/>
      <c r="REI234" s="28"/>
      <c r="REJ234" s="196"/>
      <c r="REK234" s="119"/>
      <c r="REL234" s="47"/>
      <c r="REM234" s="47"/>
      <c r="REN234" s="48"/>
      <c r="REO234" s="49"/>
      <c r="REP234" s="28"/>
      <c r="REQ234" s="196"/>
      <c r="RER234" s="119"/>
      <c r="RES234" s="47"/>
      <c r="RET234" s="47"/>
      <c r="REU234" s="48"/>
      <c r="REV234" s="49"/>
      <c r="REW234" s="28"/>
      <c r="REX234" s="196"/>
      <c r="REY234" s="119"/>
      <c r="REZ234" s="47"/>
      <c r="RFA234" s="47"/>
      <c r="RFB234" s="48"/>
      <c r="RFC234" s="49"/>
      <c r="RFD234" s="28"/>
      <c r="RFE234" s="196"/>
      <c r="RFF234" s="119"/>
      <c r="RFG234" s="47"/>
      <c r="RFH234" s="47"/>
      <c r="RFI234" s="48"/>
      <c r="RFJ234" s="49"/>
      <c r="RFK234" s="28"/>
      <c r="RFL234" s="196"/>
      <c r="RFM234" s="119"/>
      <c r="RFN234" s="47"/>
      <c r="RFO234" s="47"/>
      <c r="RFP234" s="48"/>
      <c r="RFQ234" s="49"/>
      <c r="RFR234" s="28"/>
      <c r="RFS234" s="196"/>
      <c r="RFT234" s="119"/>
      <c r="RFU234" s="47"/>
      <c r="RFV234" s="47"/>
      <c r="RFW234" s="48"/>
      <c r="RFX234" s="49"/>
      <c r="RFY234" s="28"/>
      <c r="RFZ234" s="196"/>
      <c r="RGA234" s="119"/>
      <c r="RGB234" s="47"/>
      <c r="RGC234" s="47"/>
      <c r="RGD234" s="48"/>
      <c r="RGE234" s="49"/>
      <c r="RGF234" s="28"/>
      <c r="RGG234" s="196"/>
      <c r="RGH234" s="119"/>
      <c r="RGI234" s="47"/>
      <c r="RGJ234" s="47"/>
      <c r="RGK234" s="48"/>
      <c r="RGL234" s="49"/>
      <c r="RGM234" s="28"/>
      <c r="RGN234" s="196"/>
      <c r="RGO234" s="119"/>
      <c r="RGP234" s="47"/>
      <c r="RGQ234" s="47"/>
      <c r="RGR234" s="48"/>
      <c r="RGS234" s="49"/>
      <c r="RGT234" s="28"/>
      <c r="RGU234" s="196"/>
      <c r="RGV234" s="119"/>
      <c r="RGW234" s="47"/>
      <c r="RGX234" s="47"/>
      <c r="RGY234" s="48"/>
      <c r="RGZ234" s="49"/>
      <c r="RHA234" s="28"/>
      <c r="RHB234" s="196"/>
      <c r="RHC234" s="119"/>
      <c r="RHD234" s="47"/>
      <c r="RHE234" s="47"/>
      <c r="RHF234" s="48"/>
      <c r="RHG234" s="49"/>
      <c r="RHH234" s="28"/>
      <c r="RHI234" s="196"/>
      <c r="RHJ234" s="119"/>
      <c r="RHK234" s="47"/>
      <c r="RHL234" s="47"/>
      <c r="RHM234" s="48"/>
      <c r="RHN234" s="49"/>
      <c r="RHO234" s="28"/>
      <c r="RHP234" s="196"/>
      <c r="RHQ234" s="119"/>
      <c r="RHR234" s="47"/>
      <c r="RHS234" s="47"/>
      <c r="RHT234" s="48"/>
      <c r="RHU234" s="49"/>
      <c r="RHV234" s="28"/>
      <c r="RHW234" s="196"/>
      <c r="RHX234" s="119"/>
      <c r="RHY234" s="47"/>
      <c r="RHZ234" s="47"/>
      <c r="RIA234" s="48"/>
      <c r="RIB234" s="49"/>
      <c r="RIC234" s="28"/>
      <c r="RID234" s="196"/>
      <c r="RIE234" s="119"/>
      <c r="RIF234" s="47"/>
      <c r="RIG234" s="47"/>
      <c r="RIH234" s="48"/>
      <c r="RII234" s="49"/>
      <c r="RIJ234" s="28"/>
      <c r="RIK234" s="196"/>
      <c r="RIL234" s="119"/>
      <c r="RIM234" s="47"/>
      <c r="RIN234" s="47"/>
      <c r="RIO234" s="48"/>
      <c r="RIP234" s="49"/>
      <c r="RIQ234" s="28"/>
      <c r="RIR234" s="196"/>
      <c r="RIS234" s="119"/>
      <c r="RIT234" s="47"/>
      <c r="RIU234" s="47"/>
      <c r="RIV234" s="48"/>
      <c r="RIW234" s="49"/>
      <c r="RIX234" s="28"/>
      <c r="RIY234" s="196"/>
      <c r="RIZ234" s="119"/>
      <c r="RJA234" s="47"/>
      <c r="RJB234" s="47"/>
      <c r="RJC234" s="48"/>
      <c r="RJD234" s="49"/>
      <c r="RJE234" s="28"/>
      <c r="RJF234" s="196"/>
      <c r="RJG234" s="119"/>
      <c r="RJH234" s="47"/>
      <c r="RJI234" s="47"/>
      <c r="RJJ234" s="48"/>
      <c r="RJK234" s="49"/>
      <c r="RJL234" s="28"/>
      <c r="RJM234" s="196"/>
      <c r="RJN234" s="119"/>
      <c r="RJO234" s="47"/>
      <c r="RJP234" s="47"/>
      <c r="RJQ234" s="48"/>
      <c r="RJR234" s="49"/>
      <c r="RJS234" s="28"/>
      <c r="RJT234" s="196"/>
      <c r="RJU234" s="119"/>
      <c r="RJV234" s="47"/>
      <c r="RJW234" s="47"/>
      <c r="RJX234" s="48"/>
      <c r="RJY234" s="49"/>
      <c r="RJZ234" s="28"/>
      <c r="RKA234" s="196"/>
      <c r="RKB234" s="119"/>
      <c r="RKC234" s="47"/>
      <c r="RKD234" s="47"/>
      <c r="RKE234" s="48"/>
      <c r="RKF234" s="49"/>
      <c r="RKG234" s="28"/>
      <c r="RKH234" s="196"/>
      <c r="RKI234" s="119"/>
      <c r="RKJ234" s="47"/>
      <c r="RKK234" s="47"/>
      <c r="RKL234" s="48"/>
      <c r="RKM234" s="49"/>
      <c r="RKN234" s="28"/>
      <c r="RKO234" s="196"/>
      <c r="RKP234" s="119"/>
      <c r="RKQ234" s="47"/>
      <c r="RKR234" s="47"/>
      <c r="RKS234" s="48"/>
      <c r="RKT234" s="49"/>
      <c r="RKU234" s="28"/>
      <c r="RKV234" s="196"/>
      <c r="RKW234" s="119"/>
      <c r="RKX234" s="47"/>
      <c r="RKY234" s="47"/>
      <c r="RKZ234" s="48"/>
      <c r="RLA234" s="49"/>
      <c r="RLB234" s="28"/>
      <c r="RLC234" s="196"/>
      <c r="RLD234" s="119"/>
      <c r="RLE234" s="47"/>
      <c r="RLF234" s="47"/>
      <c r="RLG234" s="48"/>
      <c r="RLH234" s="49"/>
      <c r="RLI234" s="28"/>
      <c r="RLJ234" s="196"/>
      <c r="RLK234" s="119"/>
      <c r="RLL234" s="47"/>
      <c r="RLM234" s="47"/>
      <c r="RLN234" s="48"/>
      <c r="RLO234" s="49"/>
      <c r="RLP234" s="28"/>
      <c r="RLQ234" s="196"/>
      <c r="RLR234" s="119"/>
      <c r="RLS234" s="47"/>
      <c r="RLT234" s="47"/>
      <c r="RLU234" s="48"/>
      <c r="RLV234" s="49"/>
      <c r="RLW234" s="28"/>
      <c r="RLX234" s="196"/>
      <c r="RLY234" s="119"/>
      <c r="RLZ234" s="47"/>
      <c r="RMA234" s="47"/>
      <c r="RMB234" s="48"/>
      <c r="RMC234" s="49"/>
      <c r="RMD234" s="28"/>
      <c r="RME234" s="196"/>
      <c r="RMF234" s="119"/>
      <c r="RMG234" s="47"/>
      <c r="RMH234" s="47"/>
      <c r="RMI234" s="48"/>
      <c r="RMJ234" s="49"/>
      <c r="RMK234" s="28"/>
      <c r="RML234" s="196"/>
      <c r="RMM234" s="119"/>
      <c r="RMN234" s="47"/>
      <c r="RMO234" s="47"/>
      <c r="RMP234" s="48"/>
      <c r="RMQ234" s="49"/>
      <c r="RMR234" s="28"/>
      <c r="RMS234" s="196"/>
      <c r="RMT234" s="119"/>
      <c r="RMU234" s="47"/>
      <c r="RMV234" s="47"/>
      <c r="RMW234" s="48"/>
      <c r="RMX234" s="49"/>
      <c r="RMY234" s="28"/>
      <c r="RMZ234" s="196"/>
      <c r="RNA234" s="119"/>
      <c r="RNB234" s="47"/>
      <c r="RNC234" s="47"/>
      <c r="RND234" s="48"/>
      <c r="RNE234" s="49"/>
      <c r="RNF234" s="28"/>
      <c r="RNG234" s="196"/>
      <c r="RNH234" s="119"/>
      <c r="RNI234" s="47"/>
      <c r="RNJ234" s="47"/>
      <c r="RNK234" s="48"/>
      <c r="RNL234" s="49"/>
      <c r="RNM234" s="28"/>
      <c r="RNN234" s="196"/>
      <c r="RNO234" s="119"/>
      <c r="RNP234" s="47"/>
      <c r="RNQ234" s="47"/>
      <c r="RNR234" s="48"/>
      <c r="RNS234" s="49"/>
      <c r="RNT234" s="28"/>
      <c r="RNU234" s="196"/>
      <c r="RNV234" s="119"/>
      <c r="RNW234" s="47"/>
      <c r="RNX234" s="47"/>
      <c r="RNY234" s="48"/>
      <c r="RNZ234" s="49"/>
      <c r="ROA234" s="28"/>
      <c r="ROB234" s="196"/>
      <c r="ROC234" s="119"/>
      <c r="ROD234" s="47"/>
      <c r="ROE234" s="47"/>
      <c r="ROF234" s="48"/>
      <c r="ROG234" s="49"/>
      <c r="ROH234" s="28"/>
      <c r="ROI234" s="196"/>
      <c r="ROJ234" s="119"/>
      <c r="ROK234" s="47"/>
      <c r="ROL234" s="47"/>
      <c r="ROM234" s="48"/>
      <c r="RON234" s="49"/>
      <c r="ROO234" s="28"/>
      <c r="ROP234" s="196"/>
      <c r="ROQ234" s="119"/>
      <c r="ROR234" s="47"/>
      <c r="ROS234" s="47"/>
      <c r="ROT234" s="48"/>
      <c r="ROU234" s="49"/>
      <c r="ROV234" s="28"/>
      <c r="ROW234" s="196"/>
      <c r="ROX234" s="119"/>
      <c r="ROY234" s="47"/>
      <c r="ROZ234" s="47"/>
      <c r="RPA234" s="48"/>
      <c r="RPB234" s="49"/>
      <c r="RPC234" s="28"/>
      <c r="RPD234" s="196"/>
      <c r="RPE234" s="119"/>
      <c r="RPF234" s="47"/>
      <c r="RPG234" s="47"/>
      <c r="RPH234" s="48"/>
      <c r="RPI234" s="49"/>
      <c r="RPJ234" s="28"/>
      <c r="RPK234" s="196"/>
      <c r="RPL234" s="119"/>
      <c r="RPM234" s="47"/>
      <c r="RPN234" s="47"/>
      <c r="RPO234" s="48"/>
      <c r="RPP234" s="49"/>
      <c r="RPQ234" s="28"/>
      <c r="RPR234" s="196"/>
      <c r="RPS234" s="119"/>
      <c r="RPT234" s="47"/>
      <c r="RPU234" s="47"/>
      <c r="RPV234" s="48"/>
      <c r="RPW234" s="49"/>
      <c r="RPX234" s="28"/>
      <c r="RPY234" s="196"/>
      <c r="RPZ234" s="119"/>
      <c r="RQA234" s="47"/>
      <c r="RQB234" s="47"/>
      <c r="RQC234" s="48"/>
      <c r="RQD234" s="49"/>
      <c r="RQE234" s="28"/>
      <c r="RQF234" s="196"/>
      <c r="RQG234" s="119"/>
      <c r="RQH234" s="47"/>
      <c r="RQI234" s="47"/>
      <c r="RQJ234" s="48"/>
      <c r="RQK234" s="49"/>
      <c r="RQL234" s="28"/>
      <c r="RQM234" s="196"/>
      <c r="RQN234" s="119"/>
      <c r="RQO234" s="47"/>
      <c r="RQP234" s="47"/>
      <c r="RQQ234" s="48"/>
      <c r="RQR234" s="49"/>
      <c r="RQS234" s="28"/>
      <c r="RQT234" s="196"/>
      <c r="RQU234" s="119"/>
      <c r="RQV234" s="47"/>
      <c r="RQW234" s="47"/>
      <c r="RQX234" s="48"/>
      <c r="RQY234" s="49"/>
      <c r="RQZ234" s="28"/>
      <c r="RRA234" s="196"/>
      <c r="RRB234" s="119"/>
      <c r="RRC234" s="47"/>
      <c r="RRD234" s="47"/>
      <c r="RRE234" s="48"/>
      <c r="RRF234" s="49"/>
      <c r="RRG234" s="28"/>
      <c r="RRH234" s="196"/>
      <c r="RRI234" s="119"/>
      <c r="RRJ234" s="47"/>
      <c r="RRK234" s="47"/>
      <c r="RRL234" s="48"/>
      <c r="RRM234" s="49"/>
      <c r="RRN234" s="28"/>
      <c r="RRO234" s="196"/>
      <c r="RRP234" s="119"/>
      <c r="RRQ234" s="47"/>
      <c r="RRR234" s="47"/>
      <c r="RRS234" s="48"/>
      <c r="RRT234" s="49"/>
      <c r="RRU234" s="28"/>
      <c r="RRV234" s="196"/>
      <c r="RRW234" s="119"/>
      <c r="RRX234" s="47"/>
      <c r="RRY234" s="47"/>
      <c r="RRZ234" s="48"/>
      <c r="RSA234" s="49"/>
      <c r="RSB234" s="28"/>
      <c r="RSC234" s="196"/>
      <c r="RSD234" s="119"/>
      <c r="RSE234" s="47"/>
      <c r="RSF234" s="47"/>
      <c r="RSG234" s="48"/>
      <c r="RSH234" s="49"/>
      <c r="RSI234" s="28"/>
      <c r="RSJ234" s="196"/>
      <c r="RSK234" s="119"/>
      <c r="RSL234" s="47"/>
      <c r="RSM234" s="47"/>
      <c r="RSN234" s="48"/>
      <c r="RSO234" s="49"/>
      <c r="RSP234" s="28"/>
      <c r="RSQ234" s="196"/>
      <c r="RSR234" s="119"/>
      <c r="RSS234" s="47"/>
      <c r="RST234" s="47"/>
      <c r="RSU234" s="48"/>
      <c r="RSV234" s="49"/>
      <c r="RSW234" s="28"/>
      <c r="RSX234" s="196"/>
      <c r="RSY234" s="119"/>
      <c r="RSZ234" s="47"/>
      <c r="RTA234" s="47"/>
      <c r="RTB234" s="48"/>
      <c r="RTC234" s="49"/>
      <c r="RTD234" s="28"/>
      <c r="RTE234" s="196"/>
      <c r="RTF234" s="119"/>
      <c r="RTG234" s="47"/>
      <c r="RTH234" s="47"/>
      <c r="RTI234" s="48"/>
      <c r="RTJ234" s="49"/>
      <c r="RTK234" s="28"/>
      <c r="RTL234" s="196"/>
      <c r="RTM234" s="119"/>
      <c r="RTN234" s="47"/>
      <c r="RTO234" s="47"/>
      <c r="RTP234" s="48"/>
      <c r="RTQ234" s="49"/>
      <c r="RTR234" s="28"/>
      <c r="RTS234" s="196"/>
      <c r="RTT234" s="119"/>
      <c r="RTU234" s="47"/>
      <c r="RTV234" s="47"/>
      <c r="RTW234" s="48"/>
      <c r="RTX234" s="49"/>
      <c r="RTY234" s="28"/>
      <c r="RTZ234" s="196"/>
      <c r="RUA234" s="119"/>
      <c r="RUB234" s="47"/>
      <c r="RUC234" s="47"/>
      <c r="RUD234" s="48"/>
      <c r="RUE234" s="49"/>
      <c r="RUF234" s="28"/>
      <c r="RUG234" s="196"/>
      <c r="RUH234" s="119"/>
      <c r="RUI234" s="47"/>
      <c r="RUJ234" s="47"/>
      <c r="RUK234" s="48"/>
      <c r="RUL234" s="49"/>
      <c r="RUM234" s="28"/>
      <c r="RUN234" s="196"/>
      <c r="RUO234" s="119"/>
      <c r="RUP234" s="47"/>
      <c r="RUQ234" s="47"/>
      <c r="RUR234" s="48"/>
      <c r="RUS234" s="49"/>
      <c r="RUT234" s="28"/>
      <c r="RUU234" s="196"/>
      <c r="RUV234" s="119"/>
      <c r="RUW234" s="47"/>
      <c r="RUX234" s="47"/>
      <c r="RUY234" s="48"/>
      <c r="RUZ234" s="49"/>
      <c r="RVA234" s="28"/>
      <c r="RVB234" s="196"/>
      <c r="RVC234" s="119"/>
      <c r="RVD234" s="47"/>
      <c r="RVE234" s="47"/>
      <c r="RVF234" s="48"/>
      <c r="RVG234" s="49"/>
      <c r="RVH234" s="28"/>
      <c r="RVI234" s="196"/>
      <c r="RVJ234" s="119"/>
      <c r="RVK234" s="47"/>
      <c r="RVL234" s="47"/>
      <c r="RVM234" s="48"/>
      <c r="RVN234" s="49"/>
      <c r="RVO234" s="28"/>
      <c r="RVP234" s="196"/>
      <c r="RVQ234" s="119"/>
      <c r="RVR234" s="47"/>
      <c r="RVS234" s="47"/>
      <c r="RVT234" s="48"/>
      <c r="RVU234" s="49"/>
      <c r="RVV234" s="28"/>
      <c r="RVW234" s="196"/>
      <c r="RVX234" s="119"/>
      <c r="RVY234" s="47"/>
      <c r="RVZ234" s="47"/>
      <c r="RWA234" s="48"/>
      <c r="RWB234" s="49"/>
      <c r="RWC234" s="28"/>
      <c r="RWD234" s="196"/>
      <c r="RWE234" s="119"/>
      <c r="RWF234" s="47"/>
      <c r="RWG234" s="47"/>
      <c r="RWH234" s="48"/>
      <c r="RWI234" s="49"/>
      <c r="RWJ234" s="28"/>
      <c r="RWK234" s="196"/>
      <c r="RWL234" s="119"/>
      <c r="RWM234" s="47"/>
      <c r="RWN234" s="47"/>
      <c r="RWO234" s="48"/>
      <c r="RWP234" s="49"/>
      <c r="RWQ234" s="28"/>
      <c r="RWR234" s="196"/>
      <c r="RWS234" s="119"/>
      <c r="RWT234" s="47"/>
      <c r="RWU234" s="47"/>
      <c r="RWV234" s="48"/>
      <c r="RWW234" s="49"/>
      <c r="RWX234" s="28"/>
      <c r="RWY234" s="196"/>
      <c r="RWZ234" s="119"/>
      <c r="RXA234" s="47"/>
      <c r="RXB234" s="47"/>
      <c r="RXC234" s="48"/>
      <c r="RXD234" s="49"/>
      <c r="RXE234" s="28"/>
      <c r="RXF234" s="196"/>
      <c r="RXG234" s="119"/>
      <c r="RXH234" s="47"/>
      <c r="RXI234" s="47"/>
      <c r="RXJ234" s="48"/>
      <c r="RXK234" s="49"/>
      <c r="RXL234" s="28"/>
      <c r="RXM234" s="196"/>
      <c r="RXN234" s="119"/>
      <c r="RXO234" s="47"/>
      <c r="RXP234" s="47"/>
      <c r="RXQ234" s="48"/>
      <c r="RXR234" s="49"/>
      <c r="RXS234" s="28"/>
      <c r="RXT234" s="196"/>
      <c r="RXU234" s="119"/>
      <c r="RXV234" s="47"/>
      <c r="RXW234" s="47"/>
      <c r="RXX234" s="48"/>
      <c r="RXY234" s="49"/>
      <c r="RXZ234" s="28"/>
      <c r="RYA234" s="196"/>
      <c r="RYB234" s="119"/>
      <c r="RYC234" s="47"/>
      <c r="RYD234" s="47"/>
      <c r="RYE234" s="48"/>
      <c r="RYF234" s="49"/>
      <c r="RYG234" s="28"/>
      <c r="RYH234" s="196"/>
      <c r="RYI234" s="119"/>
      <c r="RYJ234" s="47"/>
      <c r="RYK234" s="47"/>
      <c r="RYL234" s="48"/>
      <c r="RYM234" s="49"/>
      <c r="RYN234" s="28"/>
      <c r="RYO234" s="196"/>
      <c r="RYP234" s="119"/>
      <c r="RYQ234" s="47"/>
      <c r="RYR234" s="47"/>
      <c r="RYS234" s="48"/>
      <c r="RYT234" s="49"/>
      <c r="RYU234" s="28"/>
      <c r="RYV234" s="196"/>
      <c r="RYW234" s="119"/>
      <c r="RYX234" s="47"/>
      <c r="RYY234" s="47"/>
      <c r="RYZ234" s="48"/>
      <c r="RZA234" s="49"/>
      <c r="RZB234" s="28"/>
      <c r="RZC234" s="196"/>
      <c r="RZD234" s="119"/>
      <c r="RZE234" s="47"/>
      <c r="RZF234" s="47"/>
      <c r="RZG234" s="48"/>
      <c r="RZH234" s="49"/>
      <c r="RZI234" s="28"/>
      <c r="RZJ234" s="196"/>
      <c r="RZK234" s="119"/>
      <c r="RZL234" s="47"/>
      <c r="RZM234" s="47"/>
      <c r="RZN234" s="48"/>
      <c r="RZO234" s="49"/>
      <c r="RZP234" s="28"/>
      <c r="RZQ234" s="196"/>
      <c r="RZR234" s="119"/>
      <c r="RZS234" s="47"/>
      <c r="RZT234" s="47"/>
      <c r="RZU234" s="48"/>
      <c r="RZV234" s="49"/>
      <c r="RZW234" s="28"/>
      <c r="RZX234" s="196"/>
      <c r="RZY234" s="119"/>
      <c r="RZZ234" s="47"/>
      <c r="SAA234" s="47"/>
      <c r="SAB234" s="48"/>
      <c r="SAC234" s="49"/>
      <c r="SAD234" s="28"/>
      <c r="SAE234" s="196"/>
      <c r="SAF234" s="119"/>
      <c r="SAG234" s="47"/>
      <c r="SAH234" s="47"/>
      <c r="SAI234" s="48"/>
      <c r="SAJ234" s="49"/>
      <c r="SAK234" s="28"/>
      <c r="SAL234" s="196"/>
      <c r="SAM234" s="119"/>
      <c r="SAN234" s="47"/>
      <c r="SAO234" s="47"/>
      <c r="SAP234" s="48"/>
      <c r="SAQ234" s="49"/>
      <c r="SAR234" s="28"/>
      <c r="SAS234" s="196"/>
      <c r="SAT234" s="119"/>
      <c r="SAU234" s="47"/>
      <c r="SAV234" s="47"/>
      <c r="SAW234" s="48"/>
      <c r="SAX234" s="49"/>
      <c r="SAY234" s="28"/>
      <c r="SAZ234" s="196"/>
      <c r="SBA234" s="119"/>
      <c r="SBB234" s="47"/>
      <c r="SBC234" s="47"/>
      <c r="SBD234" s="48"/>
      <c r="SBE234" s="49"/>
      <c r="SBF234" s="28"/>
      <c r="SBG234" s="196"/>
      <c r="SBH234" s="119"/>
      <c r="SBI234" s="47"/>
      <c r="SBJ234" s="47"/>
      <c r="SBK234" s="48"/>
      <c r="SBL234" s="49"/>
      <c r="SBM234" s="28"/>
      <c r="SBN234" s="196"/>
      <c r="SBO234" s="119"/>
      <c r="SBP234" s="47"/>
      <c r="SBQ234" s="47"/>
      <c r="SBR234" s="48"/>
      <c r="SBS234" s="49"/>
      <c r="SBT234" s="28"/>
      <c r="SBU234" s="196"/>
      <c r="SBV234" s="119"/>
      <c r="SBW234" s="47"/>
      <c r="SBX234" s="47"/>
      <c r="SBY234" s="48"/>
      <c r="SBZ234" s="49"/>
      <c r="SCA234" s="28"/>
      <c r="SCB234" s="196"/>
      <c r="SCC234" s="119"/>
      <c r="SCD234" s="47"/>
      <c r="SCE234" s="47"/>
      <c r="SCF234" s="48"/>
      <c r="SCG234" s="49"/>
      <c r="SCH234" s="28"/>
      <c r="SCI234" s="196"/>
      <c r="SCJ234" s="119"/>
      <c r="SCK234" s="47"/>
      <c r="SCL234" s="47"/>
      <c r="SCM234" s="48"/>
      <c r="SCN234" s="49"/>
      <c r="SCO234" s="28"/>
      <c r="SCP234" s="196"/>
      <c r="SCQ234" s="119"/>
      <c r="SCR234" s="47"/>
      <c r="SCS234" s="47"/>
      <c r="SCT234" s="48"/>
      <c r="SCU234" s="49"/>
      <c r="SCV234" s="28"/>
      <c r="SCW234" s="196"/>
      <c r="SCX234" s="119"/>
      <c r="SCY234" s="47"/>
      <c r="SCZ234" s="47"/>
      <c r="SDA234" s="48"/>
      <c r="SDB234" s="49"/>
      <c r="SDC234" s="28"/>
      <c r="SDD234" s="196"/>
      <c r="SDE234" s="119"/>
      <c r="SDF234" s="47"/>
      <c r="SDG234" s="47"/>
      <c r="SDH234" s="48"/>
      <c r="SDI234" s="49"/>
      <c r="SDJ234" s="28"/>
      <c r="SDK234" s="196"/>
      <c r="SDL234" s="119"/>
      <c r="SDM234" s="47"/>
      <c r="SDN234" s="47"/>
      <c r="SDO234" s="48"/>
      <c r="SDP234" s="49"/>
      <c r="SDQ234" s="28"/>
      <c r="SDR234" s="196"/>
      <c r="SDS234" s="119"/>
      <c r="SDT234" s="47"/>
      <c r="SDU234" s="47"/>
      <c r="SDV234" s="48"/>
      <c r="SDW234" s="49"/>
      <c r="SDX234" s="28"/>
      <c r="SDY234" s="196"/>
      <c r="SDZ234" s="119"/>
      <c r="SEA234" s="47"/>
      <c r="SEB234" s="47"/>
      <c r="SEC234" s="48"/>
      <c r="SED234" s="49"/>
      <c r="SEE234" s="28"/>
      <c r="SEF234" s="196"/>
      <c r="SEG234" s="119"/>
      <c r="SEH234" s="47"/>
      <c r="SEI234" s="47"/>
      <c r="SEJ234" s="48"/>
      <c r="SEK234" s="49"/>
      <c r="SEL234" s="28"/>
      <c r="SEM234" s="196"/>
      <c r="SEN234" s="119"/>
      <c r="SEO234" s="47"/>
      <c r="SEP234" s="47"/>
      <c r="SEQ234" s="48"/>
      <c r="SER234" s="49"/>
      <c r="SES234" s="28"/>
      <c r="SET234" s="196"/>
      <c r="SEU234" s="119"/>
      <c r="SEV234" s="47"/>
      <c r="SEW234" s="47"/>
      <c r="SEX234" s="48"/>
      <c r="SEY234" s="49"/>
      <c r="SEZ234" s="28"/>
      <c r="SFA234" s="196"/>
      <c r="SFB234" s="119"/>
      <c r="SFC234" s="47"/>
      <c r="SFD234" s="47"/>
      <c r="SFE234" s="48"/>
      <c r="SFF234" s="49"/>
      <c r="SFG234" s="28"/>
      <c r="SFH234" s="196"/>
      <c r="SFI234" s="119"/>
      <c r="SFJ234" s="47"/>
      <c r="SFK234" s="47"/>
      <c r="SFL234" s="48"/>
      <c r="SFM234" s="49"/>
      <c r="SFN234" s="28"/>
      <c r="SFO234" s="196"/>
      <c r="SFP234" s="119"/>
      <c r="SFQ234" s="47"/>
      <c r="SFR234" s="47"/>
      <c r="SFS234" s="48"/>
      <c r="SFT234" s="49"/>
      <c r="SFU234" s="28"/>
      <c r="SFV234" s="196"/>
      <c r="SFW234" s="119"/>
      <c r="SFX234" s="47"/>
      <c r="SFY234" s="47"/>
      <c r="SFZ234" s="48"/>
      <c r="SGA234" s="49"/>
      <c r="SGB234" s="28"/>
      <c r="SGC234" s="196"/>
      <c r="SGD234" s="119"/>
      <c r="SGE234" s="47"/>
      <c r="SGF234" s="47"/>
      <c r="SGG234" s="48"/>
      <c r="SGH234" s="49"/>
      <c r="SGI234" s="28"/>
      <c r="SGJ234" s="196"/>
      <c r="SGK234" s="119"/>
      <c r="SGL234" s="47"/>
      <c r="SGM234" s="47"/>
      <c r="SGN234" s="48"/>
      <c r="SGO234" s="49"/>
      <c r="SGP234" s="28"/>
      <c r="SGQ234" s="196"/>
      <c r="SGR234" s="119"/>
      <c r="SGS234" s="47"/>
      <c r="SGT234" s="47"/>
      <c r="SGU234" s="48"/>
      <c r="SGV234" s="49"/>
      <c r="SGW234" s="28"/>
      <c r="SGX234" s="196"/>
      <c r="SGY234" s="119"/>
      <c r="SGZ234" s="47"/>
      <c r="SHA234" s="47"/>
      <c r="SHB234" s="48"/>
      <c r="SHC234" s="49"/>
      <c r="SHD234" s="28"/>
      <c r="SHE234" s="196"/>
      <c r="SHF234" s="119"/>
      <c r="SHG234" s="47"/>
      <c r="SHH234" s="47"/>
      <c r="SHI234" s="48"/>
      <c r="SHJ234" s="49"/>
      <c r="SHK234" s="28"/>
      <c r="SHL234" s="196"/>
      <c r="SHM234" s="119"/>
      <c r="SHN234" s="47"/>
      <c r="SHO234" s="47"/>
      <c r="SHP234" s="48"/>
      <c r="SHQ234" s="49"/>
      <c r="SHR234" s="28"/>
      <c r="SHS234" s="196"/>
      <c r="SHT234" s="119"/>
      <c r="SHU234" s="47"/>
      <c r="SHV234" s="47"/>
      <c r="SHW234" s="48"/>
      <c r="SHX234" s="49"/>
      <c r="SHY234" s="28"/>
      <c r="SHZ234" s="196"/>
      <c r="SIA234" s="119"/>
      <c r="SIB234" s="47"/>
      <c r="SIC234" s="47"/>
      <c r="SID234" s="48"/>
      <c r="SIE234" s="49"/>
      <c r="SIF234" s="28"/>
      <c r="SIG234" s="196"/>
      <c r="SIH234" s="119"/>
      <c r="SII234" s="47"/>
      <c r="SIJ234" s="47"/>
      <c r="SIK234" s="48"/>
      <c r="SIL234" s="49"/>
      <c r="SIM234" s="28"/>
      <c r="SIN234" s="196"/>
      <c r="SIO234" s="119"/>
      <c r="SIP234" s="47"/>
      <c r="SIQ234" s="47"/>
      <c r="SIR234" s="48"/>
      <c r="SIS234" s="49"/>
      <c r="SIT234" s="28"/>
      <c r="SIU234" s="196"/>
      <c r="SIV234" s="119"/>
      <c r="SIW234" s="47"/>
      <c r="SIX234" s="47"/>
      <c r="SIY234" s="48"/>
      <c r="SIZ234" s="49"/>
      <c r="SJA234" s="28"/>
      <c r="SJB234" s="196"/>
      <c r="SJC234" s="119"/>
      <c r="SJD234" s="47"/>
      <c r="SJE234" s="47"/>
      <c r="SJF234" s="48"/>
      <c r="SJG234" s="49"/>
      <c r="SJH234" s="28"/>
      <c r="SJI234" s="196"/>
      <c r="SJJ234" s="119"/>
      <c r="SJK234" s="47"/>
      <c r="SJL234" s="47"/>
      <c r="SJM234" s="48"/>
      <c r="SJN234" s="49"/>
      <c r="SJO234" s="28"/>
      <c r="SJP234" s="196"/>
      <c r="SJQ234" s="119"/>
      <c r="SJR234" s="47"/>
      <c r="SJS234" s="47"/>
      <c r="SJT234" s="48"/>
      <c r="SJU234" s="49"/>
      <c r="SJV234" s="28"/>
      <c r="SJW234" s="196"/>
      <c r="SJX234" s="119"/>
      <c r="SJY234" s="47"/>
      <c r="SJZ234" s="47"/>
      <c r="SKA234" s="48"/>
      <c r="SKB234" s="49"/>
      <c r="SKC234" s="28"/>
      <c r="SKD234" s="196"/>
      <c r="SKE234" s="119"/>
      <c r="SKF234" s="47"/>
      <c r="SKG234" s="47"/>
      <c r="SKH234" s="48"/>
      <c r="SKI234" s="49"/>
      <c r="SKJ234" s="28"/>
      <c r="SKK234" s="196"/>
      <c r="SKL234" s="119"/>
      <c r="SKM234" s="47"/>
      <c r="SKN234" s="47"/>
      <c r="SKO234" s="48"/>
      <c r="SKP234" s="49"/>
      <c r="SKQ234" s="28"/>
      <c r="SKR234" s="196"/>
      <c r="SKS234" s="119"/>
      <c r="SKT234" s="47"/>
      <c r="SKU234" s="47"/>
      <c r="SKV234" s="48"/>
      <c r="SKW234" s="49"/>
      <c r="SKX234" s="28"/>
      <c r="SKY234" s="196"/>
      <c r="SKZ234" s="119"/>
      <c r="SLA234" s="47"/>
      <c r="SLB234" s="47"/>
      <c r="SLC234" s="48"/>
      <c r="SLD234" s="49"/>
      <c r="SLE234" s="28"/>
      <c r="SLF234" s="196"/>
      <c r="SLG234" s="119"/>
      <c r="SLH234" s="47"/>
      <c r="SLI234" s="47"/>
      <c r="SLJ234" s="48"/>
      <c r="SLK234" s="49"/>
      <c r="SLL234" s="28"/>
      <c r="SLM234" s="196"/>
      <c r="SLN234" s="119"/>
      <c r="SLO234" s="47"/>
      <c r="SLP234" s="47"/>
      <c r="SLQ234" s="48"/>
      <c r="SLR234" s="49"/>
      <c r="SLS234" s="28"/>
      <c r="SLT234" s="196"/>
      <c r="SLU234" s="119"/>
      <c r="SLV234" s="47"/>
      <c r="SLW234" s="47"/>
      <c r="SLX234" s="48"/>
      <c r="SLY234" s="49"/>
      <c r="SLZ234" s="28"/>
      <c r="SMA234" s="196"/>
      <c r="SMB234" s="119"/>
      <c r="SMC234" s="47"/>
      <c r="SMD234" s="47"/>
      <c r="SME234" s="48"/>
      <c r="SMF234" s="49"/>
      <c r="SMG234" s="28"/>
      <c r="SMH234" s="196"/>
      <c r="SMI234" s="119"/>
      <c r="SMJ234" s="47"/>
      <c r="SMK234" s="47"/>
      <c r="SML234" s="48"/>
      <c r="SMM234" s="49"/>
      <c r="SMN234" s="28"/>
      <c r="SMO234" s="196"/>
      <c r="SMP234" s="119"/>
      <c r="SMQ234" s="47"/>
      <c r="SMR234" s="47"/>
      <c r="SMS234" s="48"/>
      <c r="SMT234" s="49"/>
      <c r="SMU234" s="28"/>
      <c r="SMV234" s="196"/>
      <c r="SMW234" s="119"/>
      <c r="SMX234" s="47"/>
      <c r="SMY234" s="47"/>
      <c r="SMZ234" s="48"/>
      <c r="SNA234" s="49"/>
      <c r="SNB234" s="28"/>
      <c r="SNC234" s="196"/>
      <c r="SND234" s="119"/>
      <c r="SNE234" s="47"/>
      <c r="SNF234" s="47"/>
      <c r="SNG234" s="48"/>
      <c r="SNH234" s="49"/>
      <c r="SNI234" s="28"/>
      <c r="SNJ234" s="196"/>
      <c r="SNK234" s="119"/>
      <c r="SNL234" s="47"/>
      <c r="SNM234" s="47"/>
      <c r="SNN234" s="48"/>
      <c r="SNO234" s="49"/>
      <c r="SNP234" s="28"/>
      <c r="SNQ234" s="196"/>
      <c r="SNR234" s="119"/>
      <c r="SNS234" s="47"/>
      <c r="SNT234" s="47"/>
      <c r="SNU234" s="48"/>
      <c r="SNV234" s="49"/>
      <c r="SNW234" s="28"/>
      <c r="SNX234" s="196"/>
      <c r="SNY234" s="119"/>
      <c r="SNZ234" s="47"/>
      <c r="SOA234" s="47"/>
      <c r="SOB234" s="48"/>
      <c r="SOC234" s="49"/>
      <c r="SOD234" s="28"/>
      <c r="SOE234" s="196"/>
      <c r="SOF234" s="119"/>
      <c r="SOG234" s="47"/>
      <c r="SOH234" s="47"/>
      <c r="SOI234" s="48"/>
      <c r="SOJ234" s="49"/>
      <c r="SOK234" s="28"/>
      <c r="SOL234" s="196"/>
      <c r="SOM234" s="119"/>
      <c r="SON234" s="47"/>
      <c r="SOO234" s="47"/>
      <c r="SOP234" s="48"/>
      <c r="SOQ234" s="49"/>
      <c r="SOR234" s="28"/>
      <c r="SOS234" s="196"/>
      <c r="SOT234" s="119"/>
      <c r="SOU234" s="47"/>
      <c r="SOV234" s="47"/>
      <c r="SOW234" s="48"/>
      <c r="SOX234" s="49"/>
      <c r="SOY234" s="28"/>
      <c r="SOZ234" s="196"/>
      <c r="SPA234" s="119"/>
      <c r="SPB234" s="47"/>
      <c r="SPC234" s="47"/>
      <c r="SPD234" s="48"/>
      <c r="SPE234" s="49"/>
      <c r="SPF234" s="28"/>
      <c r="SPG234" s="196"/>
      <c r="SPH234" s="119"/>
      <c r="SPI234" s="47"/>
      <c r="SPJ234" s="47"/>
      <c r="SPK234" s="48"/>
      <c r="SPL234" s="49"/>
      <c r="SPM234" s="28"/>
      <c r="SPN234" s="196"/>
      <c r="SPO234" s="119"/>
      <c r="SPP234" s="47"/>
      <c r="SPQ234" s="47"/>
      <c r="SPR234" s="48"/>
      <c r="SPS234" s="49"/>
      <c r="SPT234" s="28"/>
      <c r="SPU234" s="196"/>
      <c r="SPV234" s="119"/>
      <c r="SPW234" s="47"/>
      <c r="SPX234" s="47"/>
      <c r="SPY234" s="48"/>
      <c r="SPZ234" s="49"/>
      <c r="SQA234" s="28"/>
      <c r="SQB234" s="196"/>
      <c r="SQC234" s="119"/>
      <c r="SQD234" s="47"/>
      <c r="SQE234" s="47"/>
      <c r="SQF234" s="48"/>
      <c r="SQG234" s="49"/>
      <c r="SQH234" s="28"/>
      <c r="SQI234" s="196"/>
      <c r="SQJ234" s="119"/>
      <c r="SQK234" s="47"/>
      <c r="SQL234" s="47"/>
      <c r="SQM234" s="48"/>
      <c r="SQN234" s="49"/>
      <c r="SQO234" s="28"/>
      <c r="SQP234" s="196"/>
      <c r="SQQ234" s="119"/>
      <c r="SQR234" s="47"/>
      <c r="SQS234" s="47"/>
      <c r="SQT234" s="48"/>
      <c r="SQU234" s="49"/>
      <c r="SQV234" s="28"/>
      <c r="SQW234" s="196"/>
      <c r="SQX234" s="119"/>
      <c r="SQY234" s="47"/>
      <c r="SQZ234" s="47"/>
      <c r="SRA234" s="48"/>
      <c r="SRB234" s="49"/>
      <c r="SRC234" s="28"/>
      <c r="SRD234" s="196"/>
      <c r="SRE234" s="119"/>
      <c r="SRF234" s="47"/>
      <c r="SRG234" s="47"/>
      <c r="SRH234" s="48"/>
      <c r="SRI234" s="49"/>
      <c r="SRJ234" s="28"/>
      <c r="SRK234" s="196"/>
      <c r="SRL234" s="119"/>
      <c r="SRM234" s="47"/>
      <c r="SRN234" s="47"/>
      <c r="SRO234" s="48"/>
      <c r="SRP234" s="49"/>
      <c r="SRQ234" s="28"/>
      <c r="SRR234" s="196"/>
      <c r="SRS234" s="119"/>
      <c r="SRT234" s="47"/>
      <c r="SRU234" s="47"/>
      <c r="SRV234" s="48"/>
      <c r="SRW234" s="49"/>
      <c r="SRX234" s="28"/>
      <c r="SRY234" s="196"/>
      <c r="SRZ234" s="119"/>
      <c r="SSA234" s="47"/>
      <c r="SSB234" s="47"/>
      <c r="SSC234" s="48"/>
      <c r="SSD234" s="49"/>
      <c r="SSE234" s="28"/>
      <c r="SSF234" s="196"/>
      <c r="SSG234" s="119"/>
      <c r="SSH234" s="47"/>
      <c r="SSI234" s="47"/>
      <c r="SSJ234" s="48"/>
      <c r="SSK234" s="49"/>
      <c r="SSL234" s="28"/>
      <c r="SSM234" s="196"/>
      <c r="SSN234" s="119"/>
      <c r="SSO234" s="47"/>
      <c r="SSP234" s="47"/>
      <c r="SSQ234" s="48"/>
      <c r="SSR234" s="49"/>
      <c r="SSS234" s="28"/>
      <c r="SST234" s="196"/>
      <c r="SSU234" s="119"/>
      <c r="SSV234" s="47"/>
      <c r="SSW234" s="47"/>
      <c r="SSX234" s="48"/>
      <c r="SSY234" s="49"/>
      <c r="SSZ234" s="28"/>
      <c r="STA234" s="196"/>
      <c r="STB234" s="119"/>
      <c r="STC234" s="47"/>
      <c r="STD234" s="47"/>
      <c r="STE234" s="48"/>
      <c r="STF234" s="49"/>
      <c r="STG234" s="28"/>
      <c r="STH234" s="196"/>
      <c r="STI234" s="119"/>
      <c r="STJ234" s="47"/>
      <c r="STK234" s="47"/>
      <c r="STL234" s="48"/>
      <c r="STM234" s="49"/>
      <c r="STN234" s="28"/>
      <c r="STO234" s="196"/>
      <c r="STP234" s="119"/>
      <c r="STQ234" s="47"/>
      <c r="STR234" s="47"/>
      <c r="STS234" s="48"/>
      <c r="STT234" s="49"/>
      <c r="STU234" s="28"/>
      <c r="STV234" s="196"/>
      <c r="STW234" s="119"/>
      <c r="STX234" s="47"/>
      <c r="STY234" s="47"/>
      <c r="STZ234" s="48"/>
      <c r="SUA234" s="49"/>
      <c r="SUB234" s="28"/>
      <c r="SUC234" s="196"/>
      <c r="SUD234" s="119"/>
      <c r="SUE234" s="47"/>
      <c r="SUF234" s="47"/>
      <c r="SUG234" s="48"/>
      <c r="SUH234" s="49"/>
      <c r="SUI234" s="28"/>
      <c r="SUJ234" s="196"/>
      <c r="SUK234" s="119"/>
      <c r="SUL234" s="47"/>
      <c r="SUM234" s="47"/>
      <c r="SUN234" s="48"/>
      <c r="SUO234" s="49"/>
      <c r="SUP234" s="28"/>
      <c r="SUQ234" s="196"/>
      <c r="SUR234" s="119"/>
      <c r="SUS234" s="47"/>
      <c r="SUT234" s="47"/>
      <c r="SUU234" s="48"/>
      <c r="SUV234" s="49"/>
      <c r="SUW234" s="28"/>
      <c r="SUX234" s="196"/>
      <c r="SUY234" s="119"/>
      <c r="SUZ234" s="47"/>
      <c r="SVA234" s="47"/>
      <c r="SVB234" s="48"/>
      <c r="SVC234" s="49"/>
      <c r="SVD234" s="28"/>
      <c r="SVE234" s="196"/>
      <c r="SVF234" s="119"/>
      <c r="SVG234" s="47"/>
      <c r="SVH234" s="47"/>
      <c r="SVI234" s="48"/>
      <c r="SVJ234" s="49"/>
      <c r="SVK234" s="28"/>
      <c r="SVL234" s="196"/>
      <c r="SVM234" s="119"/>
      <c r="SVN234" s="47"/>
      <c r="SVO234" s="47"/>
      <c r="SVP234" s="48"/>
      <c r="SVQ234" s="49"/>
      <c r="SVR234" s="28"/>
      <c r="SVS234" s="196"/>
      <c r="SVT234" s="119"/>
      <c r="SVU234" s="47"/>
      <c r="SVV234" s="47"/>
      <c r="SVW234" s="48"/>
      <c r="SVX234" s="49"/>
      <c r="SVY234" s="28"/>
      <c r="SVZ234" s="196"/>
      <c r="SWA234" s="119"/>
      <c r="SWB234" s="47"/>
      <c r="SWC234" s="47"/>
      <c r="SWD234" s="48"/>
      <c r="SWE234" s="49"/>
      <c r="SWF234" s="28"/>
      <c r="SWG234" s="196"/>
      <c r="SWH234" s="119"/>
      <c r="SWI234" s="47"/>
      <c r="SWJ234" s="47"/>
      <c r="SWK234" s="48"/>
      <c r="SWL234" s="49"/>
      <c r="SWM234" s="28"/>
      <c r="SWN234" s="196"/>
      <c r="SWO234" s="119"/>
      <c r="SWP234" s="47"/>
      <c r="SWQ234" s="47"/>
      <c r="SWR234" s="48"/>
      <c r="SWS234" s="49"/>
      <c r="SWT234" s="28"/>
      <c r="SWU234" s="196"/>
      <c r="SWV234" s="119"/>
      <c r="SWW234" s="47"/>
      <c r="SWX234" s="47"/>
      <c r="SWY234" s="48"/>
      <c r="SWZ234" s="49"/>
      <c r="SXA234" s="28"/>
      <c r="SXB234" s="196"/>
      <c r="SXC234" s="119"/>
      <c r="SXD234" s="47"/>
      <c r="SXE234" s="47"/>
      <c r="SXF234" s="48"/>
      <c r="SXG234" s="49"/>
      <c r="SXH234" s="28"/>
      <c r="SXI234" s="196"/>
      <c r="SXJ234" s="119"/>
      <c r="SXK234" s="47"/>
      <c r="SXL234" s="47"/>
      <c r="SXM234" s="48"/>
      <c r="SXN234" s="49"/>
      <c r="SXO234" s="28"/>
      <c r="SXP234" s="196"/>
      <c r="SXQ234" s="119"/>
      <c r="SXR234" s="47"/>
      <c r="SXS234" s="47"/>
      <c r="SXT234" s="48"/>
      <c r="SXU234" s="49"/>
      <c r="SXV234" s="28"/>
      <c r="SXW234" s="196"/>
      <c r="SXX234" s="119"/>
      <c r="SXY234" s="47"/>
      <c r="SXZ234" s="47"/>
      <c r="SYA234" s="48"/>
      <c r="SYB234" s="49"/>
      <c r="SYC234" s="28"/>
      <c r="SYD234" s="196"/>
      <c r="SYE234" s="119"/>
      <c r="SYF234" s="47"/>
      <c r="SYG234" s="47"/>
      <c r="SYH234" s="48"/>
      <c r="SYI234" s="49"/>
      <c r="SYJ234" s="28"/>
      <c r="SYK234" s="196"/>
      <c r="SYL234" s="119"/>
      <c r="SYM234" s="47"/>
      <c r="SYN234" s="47"/>
      <c r="SYO234" s="48"/>
      <c r="SYP234" s="49"/>
      <c r="SYQ234" s="28"/>
      <c r="SYR234" s="196"/>
      <c r="SYS234" s="119"/>
      <c r="SYT234" s="47"/>
      <c r="SYU234" s="47"/>
      <c r="SYV234" s="48"/>
      <c r="SYW234" s="49"/>
      <c r="SYX234" s="28"/>
      <c r="SYY234" s="196"/>
      <c r="SYZ234" s="119"/>
      <c r="SZA234" s="47"/>
      <c r="SZB234" s="47"/>
      <c r="SZC234" s="48"/>
      <c r="SZD234" s="49"/>
      <c r="SZE234" s="28"/>
      <c r="SZF234" s="196"/>
      <c r="SZG234" s="119"/>
      <c r="SZH234" s="47"/>
      <c r="SZI234" s="47"/>
      <c r="SZJ234" s="48"/>
      <c r="SZK234" s="49"/>
      <c r="SZL234" s="28"/>
      <c r="SZM234" s="196"/>
      <c r="SZN234" s="119"/>
      <c r="SZO234" s="47"/>
      <c r="SZP234" s="47"/>
      <c r="SZQ234" s="48"/>
      <c r="SZR234" s="49"/>
      <c r="SZS234" s="28"/>
      <c r="SZT234" s="196"/>
      <c r="SZU234" s="119"/>
      <c r="SZV234" s="47"/>
      <c r="SZW234" s="47"/>
      <c r="SZX234" s="48"/>
      <c r="SZY234" s="49"/>
      <c r="SZZ234" s="28"/>
      <c r="TAA234" s="196"/>
      <c r="TAB234" s="119"/>
      <c r="TAC234" s="47"/>
      <c r="TAD234" s="47"/>
      <c r="TAE234" s="48"/>
      <c r="TAF234" s="49"/>
      <c r="TAG234" s="28"/>
      <c r="TAH234" s="196"/>
      <c r="TAI234" s="119"/>
      <c r="TAJ234" s="47"/>
      <c r="TAK234" s="47"/>
      <c r="TAL234" s="48"/>
      <c r="TAM234" s="49"/>
      <c r="TAN234" s="28"/>
      <c r="TAO234" s="196"/>
      <c r="TAP234" s="119"/>
      <c r="TAQ234" s="47"/>
      <c r="TAR234" s="47"/>
      <c r="TAS234" s="48"/>
      <c r="TAT234" s="49"/>
      <c r="TAU234" s="28"/>
      <c r="TAV234" s="196"/>
      <c r="TAW234" s="119"/>
      <c r="TAX234" s="47"/>
      <c r="TAY234" s="47"/>
      <c r="TAZ234" s="48"/>
      <c r="TBA234" s="49"/>
      <c r="TBB234" s="28"/>
      <c r="TBC234" s="196"/>
      <c r="TBD234" s="119"/>
      <c r="TBE234" s="47"/>
      <c r="TBF234" s="47"/>
      <c r="TBG234" s="48"/>
      <c r="TBH234" s="49"/>
      <c r="TBI234" s="28"/>
      <c r="TBJ234" s="196"/>
      <c r="TBK234" s="119"/>
      <c r="TBL234" s="47"/>
      <c r="TBM234" s="47"/>
      <c r="TBN234" s="48"/>
      <c r="TBO234" s="49"/>
      <c r="TBP234" s="28"/>
      <c r="TBQ234" s="196"/>
      <c r="TBR234" s="119"/>
      <c r="TBS234" s="47"/>
      <c r="TBT234" s="47"/>
      <c r="TBU234" s="48"/>
      <c r="TBV234" s="49"/>
      <c r="TBW234" s="28"/>
      <c r="TBX234" s="196"/>
      <c r="TBY234" s="119"/>
      <c r="TBZ234" s="47"/>
      <c r="TCA234" s="47"/>
      <c r="TCB234" s="48"/>
      <c r="TCC234" s="49"/>
      <c r="TCD234" s="28"/>
      <c r="TCE234" s="196"/>
      <c r="TCF234" s="119"/>
      <c r="TCG234" s="47"/>
      <c r="TCH234" s="47"/>
      <c r="TCI234" s="48"/>
      <c r="TCJ234" s="49"/>
      <c r="TCK234" s="28"/>
      <c r="TCL234" s="196"/>
      <c r="TCM234" s="119"/>
      <c r="TCN234" s="47"/>
      <c r="TCO234" s="47"/>
      <c r="TCP234" s="48"/>
      <c r="TCQ234" s="49"/>
      <c r="TCR234" s="28"/>
      <c r="TCS234" s="196"/>
      <c r="TCT234" s="119"/>
      <c r="TCU234" s="47"/>
      <c r="TCV234" s="47"/>
      <c r="TCW234" s="48"/>
      <c r="TCX234" s="49"/>
      <c r="TCY234" s="28"/>
      <c r="TCZ234" s="196"/>
      <c r="TDA234" s="119"/>
      <c r="TDB234" s="47"/>
      <c r="TDC234" s="47"/>
      <c r="TDD234" s="48"/>
      <c r="TDE234" s="49"/>
      <c r="TDF234" s="28"/>
      <c r="TDG234" s="196"/>
      <c r="TDH234" s="119"/>
      <c r="TDI234" s="47"/>
      <c r="TDJ234" s="47"/>
      <c r="TDK234" s="48"/>
      <c r="TDL234" s="49"/>
      <c r="TDM234" s="28"/>
      <c r="TDN234" s="196"/>
      <c r="TDO234" s="119"/>
      <c r="TDP234" s="47"/>
      <c r="TDQ234" s="47"/>
      <c r="TDR234" s="48"/>
      <c r="TDS234" s="49"/>
      <c r="TDT234" s="28"/>
      <c r="TDU234" s="196"/>
      <c r="TDV234" s="119"/>
      <c r="TDW234" s="47"/>
      <c r="TDX234" s="47"/>
      <c r="TDY234" s="48"/>
      <c r="TDZ234" s="49"/>
      <c r="TEA234" s="28"/>
      <c r="TEB234" s="196"/>
      <c r="TEC234" s="119"/>
      <c r="TED234" s="47"/>
      <c r="TEE234" s="47"/>
      <c r="TEF234" s="48"/>
      <c r="TEG234" s="49"/>
      <c r="TEH234" s="28"/>
      <c r="TEI234" s="196"/>
      <c r="TEJ234" s="119"/>
      <c r="TEK234" s="47"/>
      <c r="TEL234" s="47"/>
      <c r="TEM234" s="48"/>
      <c r="TEN234" s="49"/>
      <c r="TEO234" s="28"/>
      <c r="TEP234" s="196"/>
      <c r="TEQ234" s="119"/>
      <c r="TER234" s="47"/>
      <c r="TES234" s="47"/>
      <c r="TET234" s="48"/>
      <c r="TEU234" s="49"/>
      <c r="TEV234" s="28"/>
      <c r="TEW234" s="196"/>
      <c r="TEX234" s="119"/>
      <c r="TEY234" s="47"/>
      <c r="TEZ234" s="47"/>
      <c r="TFA234" s="48"/>
      <c r="TFB234" s="49"/>
      <c r="TFC234" s="28"/>
      <c r="TFD234" s="196"/>
      <c r="TFE234" s="119"/>
      <c r="TFF234" s="47"/>
      <c r="TFG234" s="47"/>
      <c r="TFH234" s="48"/>
      <c r="TFI234" s="49"/>
      <c r="TFJ234" s="28"/>
      <c r="TFK234" s="196"/>
      <c r="TFL234" s="119"/>
      <c r="TFM234" s="47"/>
      <c r="TFN234" s="47"/>
      <c r="TFO234" s="48"/>
      <c r="TFP234" s="49"/>
      <c r="TFQ234" s="28"/>
      <c r="TFR234" s="196"/>
      <c r="TFS234" s="119"/>
      <c r="TFT234" s="47"/>
      <c r="TFU234" s="47"/>
      <c r="TFV234" s="48"/>
      <c r="TFW234" s="49"/>
      <c r="TFX234" s="28"/>
      <c r="TFY234" s="196"/>
      <c r="TFZ234" s="119"/>
      <c r="TGA234" s="47"/>
      <c r="TGB234" s="47"/>
      <c r="TGC234" s="48"/>
      <c r="TGD234" s="49"/>
      <c r="TGE234" s="28"/>
      <c r="TGF234" s="196"/>
      <c r="TGG234" s="119"/>
      <c r="TGH234" s="47"/>
      <c r="TGI234" s="47"/>
      <c r="TGJ234" s="48"/>
      <c r="TGK234" s="49"/>
      <c r="TGL234" s="28"/>
      <c r="TGM234" s="196"/>
      <c r="TGN234" s="119"/>
      <c r="TGO234" s="47"/>
      <c r="TGP234" s="47"/>
      <c r="TGQ234" s="48"/>
      <c r="TGR234" s="49"/>
      <c r="TGS234" s="28"/>
      <c r="TGT234" s="196"/>
      <c r="TGU234" s="119"/>
      <c r="TGV234" s="47"/>
      <c r="TGW234" s="47"/>
      <c r="TGX234" s="48"/>
      <c r="TGY234" s="49"/>
      <c r="TGZ234" s="28"/>
      <c r="THA234" s="196"/>
      <c r="THB234" s="119"/>
      <c r="THC234" s="47"/>
      <c r="THD234" s="47"/>
      <c r="THE234" s="48"/>
      <c r="THF234" s="49"/>
      <c r="THG234" s="28"/>
      <c r="THH234" s="196"/>
      <c r="THI234" s="119"/>
      <c r="THJ234" s="47"/>
      <c r="THK234" s="47"/>
      <c r="THL234" s="48"/>
      <c r="THM234" s="49"/>
      <c r="THN234" s="28"/>
      <c r="THO234" s="196"/>
      <c r="THP234" s="119"/>
      <c r="THQ234" s="47"/>
      <c r="THR234" s="47"/>
      <c r="THS234" s="48"/>
      <c r="THT234" s="49"/>
      <c r="THU234" s="28"/>
      <c r="THV234" s="196"/>
      <c r="THW234" s="119"/>
      <c r="THX234" s="47"/>
      <c r="THY234" s="47"/>
      <c r="THZ234" s="48"/>
      <c r="TIA234" s="49"/>
      <c r="TIB234" s="28"/>
      <c r="TIC234" s="196"/>
      <c r="TID234" s="119"/>
      <c r="TIE234" s="47"/>
      <c r="TIF234" s="47"/>
      <c r="TIG234" s="48"/>
      <c r="TIH234" s="49"/>
      <c r="TII234" s="28"/>
      <c r="TIJ234" s="196"/>
      <c r="TIK234" s="119"/>
      <c r="TIL234" s="47"/>
      <c r="TIM234" s="47"/>
      <c r="TIN234" s="48"/>
      <c r="TIO234" s="49"/>
      <c r="TIP234" s="28"/>
      <c r="TIQ234" s="196"/>
      <c r="TIR234" s="119"/>
      <c r="TIS234" s="47"/>
      <c r="TIT234" s="47"/>
      <c r="TIU234" s="48"/>
      <c r="TIV234" s="49"/>
      <c r="TIW234" s="28"/>
      <c r="TIX234" s="196"/>
      <c r="TIY234" s="119"/>
      <c r="TIZ234" s="47"/>
      <c r="TJA234" s="47"/>
      <c r="TJB234" s="48"/>
      <c r="TJC234" s="49"/>
      <c r="TJD234" s="28"/>
      <c r="TJE234" s="196"/>
      <c r="TJF234" s="119"/>
      <c r="TJG234" s="47"/>
      <c r="TJH234" s="47"/>
      <c r="TJI234" s="48"/>
      <c r="TJJ234" s="49"/>
      <c r="TJK234" s="28"/>
      <c r="TJL234" s="196"/>
      <c r="TJM234" s="119"/>
      <c r="TJN234" s="47"/>
      <c r="TJO234" s="47"/>
      <c r="TJP234" s="48"/>
      <c r="TJQ234" s="49"/>
      <c r="TJR234" s="28"/>
      <c r="TJS234" s="196"/>
      <c r="TJT234" s="119"/>
      <c r="TJU234" s="47"/>
      <c r="TJV234" s="47"/>
      <c r="TJW234" s="48"/>
      <c r="TJX234" s="49"/>
      <c r="TJY234" s="28"/>
      <c r="TJZ234" s="196"/>
      <c r="TKA234" s="119"/>
      <c r="TKB234" s="47"/>
      <c r="TKC234" s="47"/>
      <c r="TKD234" s="48"/>
      <c r="TKE234" s="49"/>
      <c r="TKF234" s="28"/>
      <c r="TKG234" s="196"/>
      <c r="TKH234" s="119"/>
      <c r="TKI234" s="47"/>
      <c r="TKJ234" s="47"/>
      <c r="TKK234" s="48"/>
      <c r="TKL234" s="49"/>
      <c r="TKM234" s="28"/>
      <c r="TKN234" s="196"/>
      <c r="TKO234" s="119"/>
      <c r="TKP234" s="47"/>
      <c r="TKQ234" s="47"/>
      <c r="TKR234" s="48"/>
      <c r="TKS234" s="49"/>
      <c r="TKT234" s="28"/>
      <c r="TKU234" s="196"/>
      <c r="TKV234" s="119"/>
      <c r="TKW234" s="47"/>
      <c r="TKX234" s="47"/>
      <c r="TKY234" s="48"/>
      <c r="TKZ234" s="49"/>
      <c r="TLA234" s="28"/>
      <c r="TLB234" s="196"/>
      <c r="TLC234" s="119"/>
      <c r="TLD234" s="47"/>
      <c r="TLE234" s="47"/>
      <c r="TLF234" s="48"/>
      <c r="TLG234" s="49"/>
      <c r="TLH234" s="28"/>
      <c r="TLI234" s="196"/>
      <c r="TLJ234" s="119"/>
      <c r="TLK234" s="47"/>
      <c r="TLL234" s="47"/>
      <c r="TLM234" s="48"/>
      <c r="TLN234" s="49"/>
      <c r="TLO234" s="28"/>
      <c r="TLP234" s="196"/>
      <c r="TLQ234" s="119"/>
      <c r="TLR234" s="47"/>
      <c r="TLS234" s="47"/>
      <c r="TLT234" s="48"/>
      <c r="TLU234" s="49"/>
      <c r="TLV234" s="28"/>
      <c r="TLW234" s="196"/>
      <c r="TLX234" s="119"/>
      <c r="TLY234" s="47"/>
      <c r="TLZ234" s="47"/>
      <c r="TMA234" s="48"/>
      <c r="TMB234" s="49"/>
      <c r="TMC234" s="28"/>
      <c r="TMD234" s="196"/>
      <c r="TME234" s="119"/>
      <c r="TMF234" s="47"/>
      <c r="TMG234" s="47"/>
      <c r="TMH234" s="48"/>
      <c r="TMI234" s="49"/>
      <c r="TMJ234" s="28"/>
      <c r="TMK234" s="196"/>
      <c r="TML234" s="119"/>
      <c r="TMM234" s="47"/>
      <c r="TMN234" s="47"/>
      <c r="TMO234" s="48"/>
      <c r="TMP234" s="49"/>
      <c r="TMQ234" s="28"/>
      <c r="TMR234" s="196"/>
      <c r="TMS234" s="119"/>
      <c r="TMT234" s="47"/>
      <c r="TMU234" s="47"/>
      <c r="TMV234" s="48"/>
      <c r="TMW234" s="49"/>
      <c r="TMX234" s="28"/>
      <c r="TMY234" s="196"/>
      <c r="TMZ234" s="119"/>
      <c r="TNA234" s="47"/>
      <c r="TNB234" s="47"/>
      <c r="TNC234" s="48"/>
      <c r="TND234" s="49"/>
      <c r="TNE234" s="28"/>
      <c r="TNF234" s="196"/>
      <c r="TNG234" s="119"/>
      <c r="TNH234" s="47"/>
      <c r="TNI234" s="47"/>
      <c r="TNJ234" s="48"/>
      <c r="TNK234" s="49"/>
      <c r="TNL234" s="28"/>
      <c r="TNM234" s="196"/>
      <c r="TNN234" s="119"/>
      <c r="TNO234" s="47"/>
      <c r="TNP234" s="47"/>
      <c r="TNQ234" s="48"/>
      <c r="TNR234" s="49"/>
      <c r="TNS234" s="28"/>
      <c r="TNT234" s="196"/>
      <c r="TNU234" s="119"/>
      <c r="TNV234" s="47"/>
      <c r="TNW234" s="47"/>
      <c r="TNX234" s="48"/>
      <c r="TNY234" s="49"/>
      <c r="TNZ234" s="28"/>
      <c r="TOA234" s="196"/>
      <c r="TOB234" s="119"/>
      <c r="TOC234" s="47"/>
      <c r="TOD234" s="47"/>
      <c r="TOE234" s="48"/>
      <c r="TOF234" s="49"/>
      <c r="TOG234" s="28"/>
      <c r="TOH234" s="196"/>
      <c r="TOI234" s="119"/>
      <c r="TOJ234" s="47"/>
      <c r="TOK234" s="47"/>
      <c r="TOL234" s="48"/>
      <c r="TOM234" s="49"/>
      <c r="TON234" s="28"/>
      <c r="TOO234" s="196"/>
      <c r="TOP234" s="119"/>
      <c r="TOQ234" s="47"/>
      <c r="TOR234" s="47"/>
      <c r="TOS234" s="48"/>
      <c r="TOT234" s="49"/>
      <c r="TOU234" s="28"/>
      <c r="TOV234" s="196"/>
      <c r="TOW234" s="119"/>
      <c r="TOX234" s="47"/>
      <c r="TOY234" s="47"/>
      <c r="TOZ234" s="48"/>
      <c r="TPA234" s="49"/>
      <c r="TPB234" s="28"/>
      <c r="TPC234" s="196"/>
      <c r="TPD234" s="119"/>
      <c r="TPE234" s="47"/>
      <c r="TPF234" s="47"/>
      <c r="TPG234" s="48"/>
      <c r="TPH234" s="49"/>
      <c r="TPI234" s="28"/>
      <c r="TPJ234" s="196"/>
      <c r="TPK234" s="119"/>
      <c r="TPL234" s="47"/>
      <c r="TPM234" s="47"/>
      <c r="TPN234" s="48"/>
      <c r="TPO234" s="49"/>
      <c r="TPP234" s="28"/>
      <c r="TPQ234" s="196"/>
      <c r="TPR234" s="119"/>
      <c r="TPS234" s="47"/>
      <c r="TPT234" s="47"/>
      <c r="TPU234" s="48"/>
      <c r="TPV234" s="49"/>
      <c r="TPW234" s="28"/>
      <c r="TPX234" s="196"/>
      <c r="TPY234" s="119"/>
      <c r="TPZ234" s="47"/>
      <c r="TQA234" s="47"/>
      <c r="TQB234" s="48"/>
      <c r="TQC234" s="49"/>
      <c r="TQD234" s="28"/>
      <c r="TQE234" s="196"/>
      <c r="TQF234" s="119"/>
      <c r="TQG234" s="47"/>
      <c r="TQH234" s="47"/>
      <c r="TQI234" s="48"/>
      <c r="TQJ234" s="49"/>
      <c r="TQK234" s="28"/>
      <c r="TQL234" s="196"/>
      <c r="TQM234" s="119"/>
      <c r="TQN234" s="47"/>
      <c r="TQO234" s="47"/>
      <c r="TQP234" s="48"/>
      <c r="TQQ234" s="49"/>
      <c r="TQR234" s="28"/>
      <c r="TQS234" s="196"/>
      <c r="TQT234" s="119"/>
      <c r="TQU234" s="47"/>
      <c r="TQV234" s="47"/>
      <c r="TQW234" s="48"/>
      <c r="TQX234" s="49"/>
      <c r="TQY234" s="28"/>
      <c r="TQZ234" s="196"/>
      <c r="TRA234" s="119"/>
      <c r="TRB234" s="47"/>
      <c r="TRC234" s="47"/>
      <c r="TRD234" s="48"/>
      <c r="TRE234" s="49"/>
      <c r="TRF234" s="28"/>
      <c r="TRG234" s="196"/>
      <c r="TRH234" s="119"/>
      <c r="TRI234" s="47"/>
      <c r="TRJ234" s="47"/>
      <c r="TRK234" s="48"/>
      <c r="TRL234" s="49"/>
      <c r="TRM234" s="28"/>
      <c r="TRN234" s="196"/>
      <c r="TRO234" s="119"/>
      <c r="TRP234" s="47"/>
      <c r="TRQ234" s="47"/>
      <c r="TRR234" s="48"/>
      <c r="TRS234" s="49"/>
      <c r="TRT234" s="28"/>
      <c r="TRU234" s="196"/>
      <c r="TRV234" s="119"/>
      <c r="TRW234" s="47"/>
      <c r="TRX234" s="47"/>
      <c r="TRY234" s="48"/>
      <c r="TRZ234" s="49"/>
      <c r="TSA234" s="28"/>
      <c r="TSB234" s="196"/>
      <c r="TSC234" s="119"/>
      <c r="TSD234" s="47"/>
      <c r="TSE234" s="47"/>
      <c r="TSF234" s="48"/>
      <c r="TSG234" s="49"/>
      <c r="TSH234" s="28"/>
      <c r="TSI234" s="196"/>
      <c r="TSJ234" s="119"/>
      <c r="TSK234" s="47"/>
      <c r="TSL234" s="47"/>
      <c r="TSM234" s="48"/>
      <c r="TSN234" s="49"/>
      <c r="TSO234" s="28"/>
      <c r="TSP234" s="196"/>
      <c r="TSQ234" s="119"/>
      <c r="TSR234" s="47"/>
      <c r="TSS234" s="47"/>
      <c r="TST234" s="48"/>
      <c r="TSU234" s="49"/>
      <c r="TSV234" s="28"/>
      <c r="TSW234" s="196"/>
      <c r="TSX234" s="119"/>
      <c r="TSY234" s="47"/>
      <c r="TSZ234" s="47"/>
      <c r="TTA234" s="48"/>
      <c r="TTB234" s="49"/>
      <c r="TTC234" s="28"/>
      <c r="TTD234" s="196"/>
      <c r="TTE234" s="119"/>
      <c r="TTF234" s="47"/>
      <c r="TTG234" s="47"/>
      <c r="TTH234" s="48"/>
      <c r="TTI234" s="49"/>
      <c r="TTJ234" s="28"/>
      <c r="TTK234" s="196"/>
      <c r="TTL234" s="119"/>
      <c r="TTM234" s="47"/>
      <c r="TTN234" s="47"/>
      <c r="TTO234" s="48"/>
      <c r="TTP234" s="49"/>
      <c r="TTQ234" s="28"/>
      <c r="TTR234" s="196"/>
      <c r="TTS234" s="119"/>
      <c r="TTT234" s="47"/>
      <c r="TTU234" s="47"/>
      <c r="TTV234" s="48"/>
      <c r="TTW234" s="49"/>
      <c r="TTX234" s="28"/>
      <c r="TTY234" s="196"/>
      <c r="TTZ234" s="119"/>
      <c r="TUA234" s="47"/>
      <c r="TUB234" s="47"/>
      <c r="TUC234" s="48"/>
      <c r="TUD234" s="49"/>
      <c r="TUE234" s="28"/>
      <c r="TUF234" s="196"/>
      <c r="TUG234" s="119"/>
      <c r="TUH234" s="47"/>
      <c r="TUI234" s="47"/>
      <c r="TUJ234" s="48"/>
      <c r="TUK234" s="49"/>
      <c r="TUL234" s="28"/>
      <c r="TUM234" s="196"/>
      <c r="TUN234" s="119"/>
      <c r="TUO234" s="47"/>
      <c r="TUP234" s="47"/>
      <c r="TUQ234" s="48"/>
      <c r="TUR234" s="49"/>
      <c r="TUS234" s="28"/>
      <c r="TUT234" s="196"/>
      <c r="TUU234" s="119"/>
      <c r="TUV234" s="47"/>
      <c r="TUW234" s="47"/>
      <c r="TUX234" s="48"/>
      <c r="TUY234" s="49"/>
      <c r="TUZ234" s="28"/>
      <c r="TVA234" s="196"/>
      <c r="TVB234" s="119"/>
      <c r="TVC234" s="47"/>
      <c r="TVD234" s="47"/>
      <c r="TVE234" s="48"/>
      <c r="TVF234" s="49"/>
      <c r="TVG234" s="28"/>
      <c r="TVH234" s="196"/>
      <c r="TVI234" s="119"/>
      <c r="TVJ234" s="47"/>
      <c r="TVK234" s="47"/>
      <c r="TVL234" s="48"/>
      <c r="TVM234" s="49"/>
      <c r="TVN234" s="28"/>
      <c r="TVO234" s="196"/>
      <c r="TVP234" s="119"/>
      <c r="TVQ234" s="47"/>
      <c r="TVR234" s="47"/>
      <c r="TVS234" s="48"/>
      <c r="TVT234" s="49"/>
      <c r="TVU234" s="28"/>
      <c r="TVV234" s="196"/>
      <c r="TVW234" s="119"/>
      <c r="TVX234" s="47"/>
      <c r="TVY234" s="47"/>
      <c r="TVZ234" s="48"/>
      <c r="TWA234" s="49"/>
      <c r="TWB234" s="28"/>
      <c r="TWC234" s="196"/>
      <c r="TWD234" s="119"/>
      <c r="TWE234" s="47"/>
      <c r="TWF234" s="47"/>
      <c r="TWG234" s="48"/>
      <c r="TWH234" s="49"/>
      <c r="TWI234" s="28"/>
      <c r="TWJ234" s="196"/>
      <c r="TWK234" s="119"/>
      <c r="TWL234" s="47"/>
      <c r="TWM234" s="47"/>
      <c r="TWN234" s="48"/>
      <c r="TWO234" s="49"/>
      <c r="TWP234" s="28"/>
      <c r="TWQ234" s="196"/>
      <c r="TWR234" s="119"/>
      <c r="TWS234" s="47"/>
      <c r="TWT234" s="47"/>
      <c r="TWU234" s="48"/>
      <c r="TWV234" s="49"/>
      <c r="TWW234" s="28"/>
      <c r="TWX234" s="196"/>
      <c r="TWY234" s="119"/>
      <c r="TWZ234" s="47"/>
      <c r="TXA234" s="47"/>
      <c r="TXB234" s="48"/>
      <c r="TXC234" s="49"/>
      <c r="TXD234" s="28"/>
      <c r="TXE234" s="196"/>
      <c r="TXF234" s="119"/>
      <c r="TXG234" s="47"/>
      <c r="TXH234" s="47"/>
      <c r="TXI234" s="48"/>
      <c r="TXJ234" s="49"/>
      <c r="TXK234" s="28"/>
      <c r="TXL234" s="196"/>
      <c r="TXM234" s="119"/>
      <c r="TXN234" s="47"/>
      <c r="TXO234" s="47"/>
      <c r="TXP234" s="48"/>
      <c r="TXQ234" s="49"/>
      <c r="TXR234" s="28"/>
      <c r="TXS234" s="196"/>
      <c r="TXT234" s="119"/>
      <c r="TXU234" s="47"/>
      <c r="TXV234" s="47"/>
      <c r="TXW234" s="48"/>
      <c r="TXX234" s="49"/>
      <c r="TXY234" s="28"/>
      <c r="TXZ234" s="196"/>
      <c r="TYA234" s="119"/>
      <c r="TYB234" s="47"/>
      <c r="TYC234" s="47"/>
      <c r="TYD234" s="48"/>
      <c r="TYE234" s="49"/>
      <c r="TYF234" s="28"/>
      <c r="TYG234" s="196"/>
      <c r="TYH234" s="119"/>
      <c r="TYI234" s="47"/>
      <c r="TYJ234" s="47"/>
      <c r="TYK234" s="48"/>
      <c r="TYL234" s="49"/>
      <c r="TYM234" s="28"/>
      <c r="TYN234" s="196"/>
      <c r="TYO234" s="119"/>
      <c r="TYP234" s="47"/>
      <c r="TYQ234" s="47"/>
      <c r="TYR234" s="48"/>
      <c r="TYS234" s="49"/>
      <c r="TYT234" s="28"/>
      <c r="TYU234" s="196"/>
      <c r="TYV234" s="119"/>
      <c r="TYW234" s="47"/>
      <c r="TYX234" s="47"/>
      <c r="TYY234" s="48"/>
      <c r="TYZ234" s="49"/>
      <c r="TZA234" s="28"/>
      <c r="TZB234" s="196"/>
      <c r="TZC234" s="119"/>
      <c r="TZD234" s="47"/>
      <c r="TZE234" s="47"/>
      <c r="TZF234" s="48"/>
      <c r="TZG234" s="49"/>
      <c r="TZH234" s="28"/>
      <c r="TZI234" s="196"/>
      <c r="TZJ234" s="119"/>
      <c r="TZK234" s="47"/>
      <c r="TZL234" s="47"/>
      <c r="TZM234" s="48"/>
      <c r="TZN234" s="49"/>
      <c r="TZO234" s="28"/>
      <c r="TZP234" s="196"/>
      <c r="TZQ234" s="119"/>
      <c r="TZR234" s="47"/>
      <c r="TZS234" s="47"/>
      <c r="TZT234" s="48"/>
      <c r="TZU234" s="49"/>
      <c r="TZV234" s="28"/>
      <c r="TZW234" s="196"/>
      <c r="TZX234" s="119"/>
      <c r="TZY234" s="47"/>
      <c r="TZZ234" s="47"/>
      <c r="UAA234" s="48"/>
      <c r="UAB234" s="49"/>
      <c r="UAC234" s="28"/>
      <c r="UAD234" s="196"/>
      <c r="UAE234" s="119"/>
      <c r="UAF234" s="47"/>
      <c r="UAG234" s="47"/>
      <c r="UAH234" s="48"/>
      <c r="UAI234" s="49"/>
      <c r="UAJ234" s="28"/>
      <c r="UAK234" s="196"/>
      <c r="UAL234" s="119"/>
      <c r="UAM234" s="47"/>
      <c r="UAN234" s="47"/>
      <c r="UAO234" s="48"/>
      <c r="UAP234" s="49"/>
      <c r="UAQ234" s="28"/>
      <c r="UAR234" s="196"/>
      <c r="UAS234" s="119"/>
      <c r="UAT234" s="47"/>
      <c r="UAU234" s="47"/>
      <c r="UAV234" s="48"/>
      <c r="UAW234" s="49"/>
      <c r="UAX234" s="28"/>
      <c r="UAY234" s="196"/>
      <c r="UAZ234" s="119"/>
      <c r="UBA234" s="47"/>
      <c r="UBB234" s="47"/>
      <c r="UBC234" s="48"/>
      <c r="UBD234" s="49"/>
      <c r="UBE234" s="28"/>
      <c r="UBF234" s="196"/>
      <c r="UBG234" s="119"/>
      <c r="UBH234" s="47"/>
      <c r="UBI234" s="47"/>
      <c r="UBJ234" s="48"/>
      <c r="UBK234" s="49"/>
      <c r="UBL234" s="28"/>
      <c r="UBM234" s="196"/>
      <c r="UBN234" s="119"/>
      <c r="UBO234" s="47"/>
      <c r="UBP234" s="47"/>
      <c r="UBQ234" s="48"/>
      <c r="UBR234" s="49"/>
      <c r="UBS234" s="28"/>
      <c r="UBT234" s="196"/>
      <c r="UBU234" s="119"/>
      <c r="UBV234" s="47"/>
      <c r="UBW234" s="47"/>
      <c r="UBX234" s="48"/>
      <c r="UBY234" s="49"/>
      <c r="UBZ234" s="28"/>
      <c r="UCA234" s="196"/>
      <c r="UCB234" s="119"/>
      <c r="UCC234" s="47"/>
      <c r="UCD234" s="47"/>
      <c r="UCE234" s="48"/>
      <c r="UCF234" s="49"/>
      <c r="UCG234" s="28"/>
      <c r="UCH234" s="196"/>
      <c r="UCI234" s="119"/>
      <c r="UCJ234" s="47"/>
      <c r="UCK234" s="47"/>
      <c r="UCL234" s="48"/>
      <c r="UCM234" s="49"/>
      <c r="UCN234" s="28"/>
      <c r="UCO234" s="196"/>
      <c r="UCP234" s="119"/>
      <c r="UCQ234" s="47"/>
      <c r="UCR234" s="47"/>
      <c r="UCS234" s="48"/>
      <c r="UCT234" s="49"/>
      <c r="UCU234" s="28"/>
      <c r="UCV234" s="196"/>
      <c r="UCW234" s="119"/>
      <c r="UCX234" s="47"/>
      <c r="UCY234" s="47"/>
      <c r="UCZ234" s="48"/>
      <c r="UDA234" s="49"/>
      <c r="UDB234" s="28"/>
      <c r="UDC234" s="196"/>
      <c r="UDD234" s="119"/>
      <c r="UDE234" s="47"/>
      <c r="UDF234" s="47"/>
      <c r="UDG234" s="48"/>
      <c r="UDH234" s="49"/>
      <c r="UDI234" s="28"/>
      <c r="UDJ234" s="196"/>
      <c r="UDK234" s="119"/>
      <c r="UDL234" s="47"/>
      <c r="UDM234" s="47"/>
      <c r="UDN234" s="48"/>
      <c r="UDO234" s="49"/>
      <c r="UDP234" s="28"/>
      <c r="UDQ234" s="196"/>
      <c r="UDR234" s="119"/>
      <c r="UDS234" s="47"/>
      <c r="UDT234" s="47"/>
      <c r="UDU234" s="48"/>
      <c r="UDV234" s="49"/>
      <c r="UDW234" s="28"/>
      <c r="UDX234" s="196"/>
      <c r="UDY234" s="119"/>
      <c r="UDZ234" s="47"/>
      <c r="UEA234" s="47"/>
      <c r="UEB234" s="48"/>
      <c r="UEC234" s="49"/>
      <c r="UED234" s="28"/>
      <c r="UEE234" s="196"/>
      <c r="UEF234" s="119"/>
      <c r="UEG234" s="47"/>
      <c r="UEH234" s="47"/>
      <c r="UEI234" s="48"/>
      <c r="UEJ234" s="49"/>
      <c r="UEK234" s="28"/>
      <c r="UEL234" s="196"/>
      <c r="UEM234" s="119"/>
      <c r="UEN234" s="47"/>
      <c r="UEO234" s="47"/>
      <c r="UEP234" s="48"/>
      <c r="UEQ234" s="49"/>
      <c r="UER234" s="28"/>
      <c r="UES234" s="196"/>
      <c r="UET234" s="119"/>
      <c r="UEU234" s="47"/>
      <c r="UEV234" s="47"/>
      <c r="UEW234" s="48"/>
      <c r="UEX234" s="49"/>
      <c r="UEY234" s="28"/>
      <c r="UEZ234" s="196"/>
      <c r="UFA234" s="119"/>
      <c r="UFB234" s="47"/>
      <c r="UFC234" s="47"/>
      <c r="UFD234" s="48"/>
      <c r="UFE234" s="49"/>
      <c r="UFF234" s="28"/>
      <c r="UFG234" s="196"/>
      <c r="UFH234" s="119"/>
      <c r="UFI234" s="47"/>
      <c r="UFJ234" s="47"/>
      <c r="UFK234" s="48"/>
      <c r="UFL234" s="49"/>
      <c r="UFM234" s="28"/>
      <c r="UFN234" s="196"/>
      <c r="UFO234" s="119"/>
      <c r="UFP234" s="47"/>
      <c r="UFQ234" s="47"/>
      <c r="UFR234" s="48"/>
      <c r="UFS234" s="49"/>
      <c r="UFT234" s="28"/>
      <c r="UFU234" s="196"/>
      <c r="UFV234" s="119"/>
      <c r="UFW234" s="47"/>
      <c r="UFX234" s="47"/>
      <c r="UFY234" s="48"/>
      <c r="UFZ234" s="49"/>
      <c r="UGA234" s="28"/>
      <c r="UGB234" s="196"/>
      <c r="UGC234" s="119"/>
      <c r="UGD234" s="47"/>
      <c r="UGE234" s="47"/>
      <c r="UGF234" s="48"/>
      <c r="UGG234" s="49"/>
      <c r="UGH234" s="28"/>
      <c r="UGI234" s="196"/>
      <c r="UGJ234" s="119"/>
      <c r="UGK234" s="47"/>
      <c r="UGL234" s="47"/>
      <c r="UGM234" s="48"/>
      <c r="UGN234" s="49"/>
      <c r="UGO234" s="28"/>
      <c r="UGP234" s="196"/>
      <c r="UGQ234" s="119"/>
      <c r="UGR234" s="47"/>
      <c r="UGS234" s="47"/>
      <c r="UGT234" s="48"/>
      <c r="UGU234" s="49"/>
      <c r="UGV234" s="28"/>
      <c r="UGW234" s="196"/>
      <c r="UGX234" s="119"/>
      <c r="UGY234" s="47"/>
      <c r="UGZ234" s="47"/>
      <c r="UHA234" s="48"/>
      <c r="UHB234" s="49"/>
      <c r="UHC234" s="28"/>
      <c r="UHD234" s="196"/>
      <c r="UHE234" s="119"/>
      <c r="UHF234" s="47"/>
      <c r="UHG234" s="47"/>
      <c r="UHH234" s="48"/>
      <c r="UHI234" s="49"/>
      <c r="UHJ234" s="28"/>
      <c r="UHK234" s="196"/>
      <c r="UHL234" s="119"/>
      <c r="UHM234" s="47"/>
      <c r="UHN234" s="47"/>
      <c r="UHO234" s="48"/>
      <c r="UHP234" s="49"/>
      <c r="UHQ234" s="28"/>
      <c r="UHR234" s="196"/>
      <c r="UHS234" s="119"/>
      <c r="UHT234" s="47"/>
      <c r="UHU234" s="47"/>
      <c r="UHV234" s="48"/>
      <c r="UHW234" s="49"/>
      <c r="UHX234" s="28"/>
      <c r="UHY234" s="196"/>
      <c r="UHZ234" s="119"/>
      <c r="UIA234" s="47"/>
      <c r="UIB234" s="47"/>
      <c r="UIC234" s="48"/>
      <c r="UID234" s="49"/>
      <c r="UIE234" s="28"/>
      <c r="UIF234" s="196"/>
      <c r="UIG234" s="119"/>
      <c r="UIH234" s="47"/>
      <c r="UII234" s="47"/>
      <c r="UIJ234" s="48"/>
      <c r="UIK234" s="49"/>
      <c r="UIL234" s="28"/>
      <c r="UIM234" s="196"/>
      <c r="UIN234" s="119"/>
      <c r="UIO234" s="47"/>
      <c r="UIP234" s="47"/>
      <c r="UIQ234" s="48"/>
      <c r="UIR234" s="49"/>
      <c r="UIS234" s="28"/>
      <c r="UIT234" s="196"/>
      <c r="UIU234" s="119"/>
      <c r="UIV234" s="47"/>
      <c r="UIW234" s="47"/>
      <c r="UIX234" s="48"/>
      <c r="UIY234" s="49"/>
      <c r="UIZ234" s="28"/>
      <c r="UJA234" s="196"/>
      <c r="UJB234" s="119"/>
      <c r="UJC234" s="47"/>
      <c r="UJD234" s="47"/>
      <c r="UJE234" s="48"/>
      <c r="UJF234" s="49"/>
      <c r="UJG234" s="28"/>
      <c r="UJH234" s="196"/>
      <c r="UJI234" s="119"/>
      <c r="UJJ234" s="47"/>
      <c r="UJK234" s="47"/>
      <c r="UJL234" s="48"/>
      <c r="UJM234" s="49"/>
      <c r="UJN234" s="28"/>
      <c r="UJO234" s="196"/>
      <c r="UJP234" s="119"/>
      <c r="UJQ234" s="47"/>
      <c r="UJR234" s="47"/>
      <c r="UJS234" s="48"/>
      <c r="UJT234" s="49"/>
      <c r="UJU234" s="28"/>
      <c r="UJV234" s="196"/>
      <c r="UJW234" s="119"/>
      <c r="UJX234" s="47"/>
      <c r="UJY234" s="47"/>
      <c r="UJZ234" s="48"/>
      <c r="UKA234" s="49"/>
      <c r="UKB234" s="28"/>
      <c r="UKC234" s="196"/>
      <c r="UKD234" s="119"/>
      <c r="UKE234" s="47"/>
      <c r="UKF234" s="47"/>
      <c r="UKG234" s="48"/>
      <c r="UKH234" s="49"/>
      <c r="UKI234" s="28"/>
      <c r="UKJ234" s="196"/>
      <c r="UKK234" s="119"/>
      <c r="UKL234" s="47"/>
      <c r="UKM234" s="47"/>
      <c r="UKN234" s="48"/>
      <c r="UKO234" s="49"/>
      <c r="UKP234" s="28"/>
      <c r="UKQ234" s="196"/>
      <c r="UKR234" s="119"/>
      <c r="UKS234" s="47"/>
      <c r="UKT234" s="47"/>
      <c r="UKU234" s="48"/>
      <c r="UKV234" s="49"/>
      <c r="UKW234" s="28"/>
      <c r="UKX234" s="196"/>
      <c r="UKY234" s="119"/>
      <c r="UKZ234" s="47"/>
      <c r="ULA234" s="47"/>
      <c r="ULB234" s="48"/>
      <c r="ULC234" s="49"/>
      <c r="ULD234" s="28"/>
      <c r="ULE234" s="196"/>
      <c r="ULF234" s="119"/>
      <c r="ULG234" s="47"/>
      <c r="ULH234" s="47"/>
      <c r="ULI234" s="48"/>
      <c r="ULJ234" s="49"/>
      <c r="ULK234" s="28"/>
      <c r="ULL234" s="196"/>
      <c r="ULM234" s="119"/>
      <c r="ULN234" s="47"/>
      <c r="ULO234" s="47"/>
      <c r="ULP234" s="48"/>
      <c r="ULQ234" s="49"/>
      <c r="ULR234" s="28"/>
      <c r="ULS234" s="196"/>
      <c r="ULT234" s="119"/>
      <c r="ULU234" s="47"/>
      <c r="ULV234" s="47"/>
      <c r="ULW234" s="48"/>
      <c r="ULX234" s="49"/>
      <c r="ULY234" s="28"/>
      <c r="ULZ234" s="196"/>
      <c r="UMA234" s="119"/>
      <c r="UMB234" s="47"/>
      <c r="UMC234" s="47"/>
      <c r="UMD234" s="48"/>
      <c r="UME234" s="49"/>
      <c r="UMF234" s="28"/>
      <c r="UMG234" s="196"/>
      <c r="UMH234" s="119"/>
      <c r="UMI234" s="47"/>
      <c r="UMJ234" s="47"/>
      <c r="UMK234" s="48"/>
      <c r="UML234" s="49"/>
      <c r="UMM234" s="28"/>
      <c r="UMN234" s="196"/>
      <c r="UMO234" s="119"/>
      <c r="UMP234" s="47"/>
      <c r="UMQ234" s="47"/>
      <c r="UMR234" s="48"/>
      <c r="UMS234" s="49"/>
      <c r="UMT234" s="28"/>
      <c r="UMU234" s="196"/>
      <c r="UMV234" s="119"/>
      <c r="UMW234" s="47"/>
      <c r="UMX234" s="47"/>
      <c r="UMY234" s="48"/>
      <c r="UMZ234" s="49"/>
      <c r="UNA234" s="28"/>
      <c r="UNB234" s="196"/>
      <c r="UNC234" s="119"/>
      <c r="UND234" s="47"/>
      <c r="UNE234" s="47"/>
      <c r="UNF234" s="48"/>
      <c r="UNG234" s="49"/>
      <c r="UNH234" s="28"/>
      <c r="UNI234" s="196"/>
      <c r="UNJ234" s="119"/>
      <c r="UNK234" s="47"/>
      <c r="UNL234" s="47"/>
      <c r="UNM234" s="48"/>
      <c r="UNN234" s="49"/>
      <c r="UNO234" s="28"/>
      <c r="UNP234" s="196"/>
      <c r="UNQ234" s="119"/>
      <c r="UNR234" s="47"/>
      <c r="UNS234" s="47"/>
      <c r="UNT234" s="48"/>
      <c r="UNU234" s="49"/>
      <c r="UNV234" s="28"/>
      <c r="UNW234" s="196"/>
      <c r="UNX234" s="119"/>
      <c r="UNY234" s="47"/>
      <c r="UNZ234" s="47"/>
      <c r="UOA234" s="48"/>
      <c r="UOB234" s="49"/>
      <c r="UOC234" s="28"/>
      <c r="UOD234" s="196"/>
      <c r="UOE234" s="119"/>
      <c r="UOF234" s="47"/>
      <c r="UOG234" s="47"/>
      <c r="UOH234" s="48"/>
      <c r="UOI234" s="49"/>
      <c r="UOJ234" s="28"/>
      <c r="UOK234" s="196"/>
      <c r="UOL234" s="119"/>
      <c r="UOM234" s="47"/>
      <c r="UON234" s="47"/>
      <c r="UOO234" s="48"/>
      <c r="UOP234" s="49"/>
      <c r="UOQ234" s="28"/>
      <c r="UOR234" s="196"/>
      <c r="UOS234" s="119"/>
      <c r="UOT234" s="47"/>
      <c r="UOU234" s="47"/>
      <c r="UOV234" s="48"/>
      <c r="UOW234" s="49"/>
      <c r="UOX234" s="28"/>
      <c r="UOY234" s="196"/>
      <c r="UOZ234" s="119"/>
      <c r="UPA234" s="47"/>
      <c r="UPB234" s="47"/>
      <c r="UPC234" s="48"/>
      <c r="UPD234" s="49"/>
      <c r="UPE234" s="28"/>
      <c r="UPF234" s="196"/>
      <c r="UPG234" s="119"/>
      <c r="UPH234" s="47"/>
      <c r="UPI234" s="47"/>
      <c r="UPJ234" s="48"/>
      <c r="UPK234" s="49"/>
      <c r="UPL234" s="28"/>
      <c r="UPM234" s="196"/>
      <c r="UPN234" s="119"/>
      <c r="UPO234" s="47"/>
      <c r="UPP234" s="47"/>
      <c r="UPQ234" s="48"/>
      <c r="UPR234" s="49"/>
      <c r="UPS234" s="28"/>
      <c r="UPT234" s="196"/>
      <c r="UPU234" s="119"/>
      <c r="UPV234" s="47"/>
      <c r="UPW234" s="47"/>
      <c r="UPX234" s="48"/>
      <c r="UPY234" s="49"/>
      <c r="UPZ234" s="28"/>
      <c r="UQA234" s="196"/>
      <c r="UQB234" s="119"/>
      <c r="UQC234" s="47"/>
      <c r="UQD234" s="47"/>
      <c r="UQE234" s="48"/>
      <c r="UQF234" s="49"/>
      <c r="UQG234" s="28"/>
      <c r="UQH234" s="196"/>
      <c r="UQI234" s="119"/>
      <c r="UQJ234" s="47"/>
      <c r="UQK234" s="47"/>
      <c r="UQL234" s="48"/>
      <c r="UQM234" s="49"/>
      <c r="UQN234" s="28"/>
      <c r="UQO234" s="196"/>
      <c r="UQP234" s="119"/>
      <c r="UQQ234" s="47"/>
      <c r="UQR234" s="47"/>
      <c r="UQS234" s="48"/>
      <c r="UQT234" s="49"/>
      <c r="UQU234" s="28"/>
      <c r="UQV234" s="196"/>
      <c r="UQW234" s="119"/>
      <c r="UQX234" s="47"/>
      <c r="UQY234" s="47"/>
      <c r="UQZ234" s="48"/>
      <c r="URA234" s="49"/>
      <c r="URB234" s="28"/>
      <c r="URC234" s="196"/>
      <c r="URD234" s="119"/>
      <c r="URE234" s="47"/>
      <c r="URF234" s="47"/>
      <c r="URG234" s="48"/>
      <c r="URH234" s="49"/>
      <c r="URI234" s="28"/>
      <c r="URJ234" s="196"/>
      <c r="URK234" s="119"/>
      <c r="URL234" s="47"/>
      <c r="URM234" s="47"/>
      <c r="URN234" s="48"/>
      <c r="URO234" s="49"/>
      <c r="URP234" s="28"/>
      <c r="URQ234" s="196"/>
      <c r="URR234" s="119"/>
      <c r="URS234" s="47"/>
      <c r="URT234" s="47"/>
      <c r="URU234" s="48"/>
      <c r="URV234" s="49"/>
      <c r="URW234" s="28"/>
      <c r="URX234" s="196"/>
      <c r="URY234" s="119"/>
      <c r="URZ234" s="47"/>
      <c r="USA234" s="47"/>
      <c r="USB234" s="48"/>
      <c r="USC234" s="49"/>
      <c r="USD234" s="28"/>
      <c r="USE234" s="196"/>
      <c r="USF234" s="119"/>
      <c r="USG234" s="47"/>
      <c r="USH234" s="47"/>
      <c r="USI234" s="48"/>
      <c r="USJ234" s="49"/>
      <c r="USK234" s="28"/>
      <c r="USL234" s="196"/>
      <c r="USM234" s="119"/>
      <c r="USN234" s="47"/>
      <c r="USO234" s="47"/>
      <c r="USP234" s="48"/>
      <c r="USQ234" s="49"/>
      <c r="USR234" s="28"/>
      <c r="USS234" s="196"/>
      <c r="UST234" s="119"/>
      <c r="USU234" s="47"/>
      <c r="USV234" s="47"/>
      <c r="USW234" s="48"/>
      <c r="USX234" s="49"/>
      <c r="USY234" s="28"/>
      <c r="USZ234" s="196"/>
      <c r="UTA234" s="119"/>
      <c r="UTB234" s="47"/>
      <c r="UTC234" s="47"/>
      <c r="UTD234" s="48"/>
      <c r="UTE234" s="49"/>
      <c r="UTF234" s="28"/>
      <c r="UTG234" s="196"/>
      <c r="UTH234" s="119"/>
      <c r="UTI234" s="47"/>
      <c r="UTJ234" s="47"/>
      <c r="UTK234" s="48"/>
      <c r="UTL234" s="49"/>
      <c r="UTM234" s="28"/>
      <c r="UTN234" s="196"/>
      <c r="UTO234" s="119"/>
      <c r="UTP234" s="47"/>
      <c r="UTQ234" s="47"/>
      <c r="UTR234" s="48"/>
      <c r="UTS234" s="49"/>
      <c r="UTT234" s="28"/>
      <c r="UTU234" s="196"/>
      <c r="UTV234" s="119"/>
      <c r="UTW234" s="47"/>
      <c r="UTX234" s="47"/>
      <c r="UTY234" s="48"/>
      <c r="UTZ234" s="49"/>
      <c r="UUA234" s="28"/>
      <c r="UUB234" s="196"/>
      <c r="UUC234" s="119"/>
      <c r="UUD234" s="47"/>
      <c r="UUE234" s="47"/>
      <c r="UUF234" s="48"/>
      <c r="UUG234" s="49"/>
      <c r="UUH234" s="28"/>
      <c r="UUI234" s="196"/>
      <c r="UUJ234" s="119"/>
      <c r="UUK234" s="47"/>
      <c r="UUL234" s="47"/>
      <c r="UUM234" s="48"/>
      <c r="UUN234" s="49"/>
      <c r="UUO234" s="28"/>
      <c r="UUP234" s="196"/>
      <c r="UUQ234" s="119"/>
      <c r="UUR234" s="47"/>
      <c r="UUS234" s="47"/>
      <c r="UUT234" s="48"/>
      <c r="UUU234" s="49"/>
      <c r="UUV234" s="28"/>
      <c r="UUW234" s="196"/>
      <c r="UUX234" s="119"/>
      <c r="UUY234" s="47"/>
      <c r="UUZ234" s="47"/>
      <c r="UVA234" s="48"/>
      <c r="UVB234" s="49"/>
      <c r="UVC234" s="28"/>
      <c r="UVD234" s="196"/>
      <c r="UVE234" s="119"/>
      <c r="UVF234" s="47"/>
      <c r="UVG234" s="47"/>
      <c r="UVH234" s="48"/>
      <c r="UVI234" s="49"/>
      <c r="UVJ234" s="28"/>
      <c r="UVK234" s="196"/>
      <c r="UVL234" s="119"/>
      <c r="UVM234" s="47"/>
      <c r="UVN234" s="47"/>
      <c r="UVO234" s="48"/>
      <c r="UVP234" s="49"/>
      <c r="UVQ234" s="28"/>
      <c r="UVR234" s="196"/>
      <c r="UVS234" s="119"/>
      <c r="UVT234" s="47"/>
      <c r="UVU234" s="47"/>
      <c r="UVV234" s="48"/>
      <c r="UVW234" s="49"/>
      <c r="UVX234" s="28"/>
      <c r="UVY234" s="196"/>
      <c r="UVZ234" s="119"/>
      <c r="UWA234" s="47"/>
      <c r="UWB234" s="47"/>
      <c r="UWC234" s="48"/>
      <c r="UWD234" s="49"/>
      <c r="UWE234" s="28"/>
      <c r="UWF234" s="196"/>
      <c r="UWG234" s="119"/>
      <c r="UWH234" s="47"/>
      <c r="UWI234" s="47"/>
      <c r="UWJ234" s="48"/>
      <c r="UWK234" s="49"/>
      <c r="UWL234" s="28"/>
      <c r="UWM234" s="196"/>
      <c r="UWN234" s="119"/>
      <c r="UWO234" s="47"/>
      <c r="UWP234" s="47"/>
      <c r="UWQ234" s="48"/>
      <c r="UWR234" s="49"/>
      <c r="UWS234" s="28"/>
      <c r="UWT234" s="196"/>
      <c r="UWU234" s="119"/>
      <c r="UWV234" s="47"/>
      <c r="UWW234" s="47"/>
      <c r="UWX234" s="48"/>
      <c r="UWY234" s="49"/>
      <c r="UWZ234" s="28"/>
      <c r="UXA234" s="196"/>
      <c r="UXB234" s="119"/>
      <c r="UXC234" s="47"/>
      <c r="UXD234" s="47"/>
      <c r="UXE234" s="48"/>
      <c r="UXF234" s="49"/>
      <c r="UXG234" s="28"/>
      <c r="UXH234" s="196"/>
      <c r="UXI234" s="119"/>
      <c r="UXJ234" s="47"/>
      <c r="UXK234" s="47"/>
      <c r="UXL234" s="48"/>
      <c r="UXM234" s="49"/>
      <c r="UXN234" s="28"/>
      <c r="UXO234" s="196"/>
      <c r="UXP234" s="119"/>
      <c r="UXQ234" s="47"/>
      <c r="UXR234" s="47"/>
      <c r="UXS234" s="48"/>
      <c r="UXT234" s="49"/>
      <c r="UXU234" s="28"/>
      <c r="UXV234" s="196"/>
      <c r="UXW234" s="119"/>
      <c r="UXX234" s="47"/>
      <c r="UXY234" s="47"/>
      <c r="UXZ234" s="48"/>
      <c r="UYA234" s="49"/>
      <c r="UYB234" s="28"/>
      <c r="UYC234" s="196"/>
      <c r="UYD234" s="119"/>
      <c r="UYE234" s="47"/>
      <c r="UYF234" s="47"/>
      <c r="UYG234" s="48"/>
      <c r="UYH234" s="49"/>
      <c r="UYI234" s="28"/>
      <c r="UYJ234" s="196"/>
      <c r="UYK234" s="119"/>
      <c r="UYL234" s="47"/>
      <c r="UYM234" s="47"/>
      <c r="UYN234" s="48"/>
      <c r="UYO234" s="49"/>
      <c r="UYP234" s="28"/>
      <c r="UYQ234" s="196"/>
      <c r="UYR234" s="119"/>
      <c r="UYS234" s="47"/>
      <c r="UYT234" s="47"/>
      <c r="UYU234" s="48"/>
      <c r="UYV234" s="49"/>
      <c r="UYW234" s="28"/>
      <c r="UYX234" s="196"/>
      <c r="UYY234" s="119"/>
      <c r="UYZ234" s="47"/>
      <c r="UZA234" s="47"/>
      <c r="UZB234" s="48"/>
      <c r="UZC234" s="49"/>
      <c r="UZD234" s="28"/>
      <c r="UZE234" s="196"/>
      <c r="UZF234" s="119"/>
      <c r="UZG234" s="47"/>
      <c r="UZH234" s="47"/>
      <c r="UZI234" s="48"/>
      <c r="UZJ234" s="49"/>
      <c r="UZK234" s="28"/>
      <c r="UZL234" s="196"/>
      <c r="UZM234" s="119"/>
      <c r="UZN234" s="47"/>
      <c r="UZO234" s="47"/>
      <c r="UZP234" s="48"/>
      <c r="UZQ234" s="49"/>
      <c r="UZR234" s="28"/>
      <c r="UZS234" s="196"/>
      <c r="UZT234" s="119"/>
      <c r="UZU234" s="47"/>
      <c r="UZV234" s="47"/>
      <c r="UZW234" s="48"/>
      <c r="UZX234" s="49"/>
      <c r="UZY234" s="28"/>
      <c r="UZZ234" s="196"/>
      <c r="VAA234" s="119"/>
      <c r="VAB234" s="47"/>
      <c r="VAC234" s="47"/>
      <c r="VAD234" s="48"/>
      <c r="VAE234" s="49"/>
      <c r="VAF234" s="28"/>
      <c r="VAG234" s="196"/>
      <c r="VAH234" s="119"/>
      <c r="VAI234" s="47"/>
      <c r="VAJ234" s="47"/>
      <c r="VAK234" s="48"/>
      <c r="VAL234" s="49"/>
      <c r="VAM234" s="28"/>
      <c r="VAN234" s="196"/>
      <c r="VAO234" s="119"/>
      <c r="VAP234" s="47"/>
      <c r="VAQ234" s="47"/>
      <c r="VAR234" s="48"/>
      <c r="VAS234" s="49"/>
      <c r="VAT234" s="28"/>
      <c r="VAU234" s="196"/>
      <c r="VAV234" s="119"/>
      <c r="VAW234" s="47"/>
      <c r="VAX234" s="47"/>
      <c r="VAY234" s="48"/>
      <c r="VAZ234" s="49"/>
      <c r="VBA234" s="28"/>
      <c r="VBB234" s="196"/>
      <c r="VBC234" s="119"/>
      <c r="VBD234" s="47"/>
      <c r="VBE234" s="47"/>
      <c r="VBF234" s="48"/>
      <c r="VBG234" s="49"/>
      <c r="VBH234" s="28"/>
      <c r="VBI234" s="196"/>
      <c r="VBJ234" s="119"/>
      <c r="VBK234" s="47"/>
      <c r="VBL234" s="47"/>
      <c r="VBM234" s="48"/>
      <c r="VBN234" s="49"/>
      <c r="VBO234" s="28"/>
      <c r="VBP234" s="196"/>
      <c r="VBQ234" s="119"/>
      <c r="VBR234" s="47"/>
      <c r="VBS234" s="47"/>
      <c r="VBT234" s="48"/>
      <c r="VBU234" s="49"/>
      <c r="VBV234" s="28"/>
      <c r="VBW234" s="196"/>
      <c r="VBX234" s="119"/>
      <c r="VBY234" s="47"/>
      <c r="VBZ234" s="47"/>
      <c r="VCA234" s="48"/>
      <c r="VCB234" s="49"/>
      <c r="VCC234" s="28"/>
      <c r="VCD234" s="196"/>
      <c r="VCE234" s="119"/>
      <c r="VCF234" s="47"/>
      <c r="VCG234" s="47"/>
      <c r="VCH234" s="48"/>
      <c r="VCI234" s="49"/>
      <c r="VCJ234" s="28"/>
      <c r="VCK234" s="196"/>
      <c r="VCL234" s="119"/>
      <c r="VCM234" s="47"/>
      <c r="VCN234" s="47"/>
      <c r="VCO234" s="48"/>
      <c r="VCP234" s="49"/>
      <c r="VCQ234" s="28"/>
      <c r="VCR234" s="196"/>
      <c r="VCS234" s="119"/>
      <c r="VCT234" s="47"/>
      <c r="VCU234" s="47"/>
      <c r="VCV234" s="48"/>
      <c r="VCW234" s="49"/>
      <c r="VCX234" s="28"/>
      <c r="VCY234" s="196"/>
      <c r="VCZ234" s="119"/>
      <c r="VDA234" s="47"/>
      <c r="VDB234" s="47"/>
      <c r="VDC234" s="48"/>
      <c r="VDD234" s="49"/>
      <c r="VDE234" s="28"/>
      <c r="VDF234" s="196"/>
      <c r="VDG234" s="119"/>
      <c r="VDH234" s="47"/>
      <c r="VDI234" s="47"/>
      <c r="VDJ234" s="48"/>
      <c r="VDK234" s="49"/>
      <c r="VDL234" s="28"/>
      <c r="VDM234" s="196"/>
      <c r="VDN234" s="119"/>
      <c r="VDO234" s="47"/>
      <c r="VDP234" s="47"/>
      <c r="VDQ234" s="48"/>
      <c r="VDR234" s="49"/>
      <c r="VDS234" s="28"/>
      <c r="VDT234" s="196"/>
      <c r="VDU234" s="119"/>
      <c r="VDV234" s="47"/>
      <c r="VDW234" s="47"/>
      <c r="VDX234" s="48"/>
      <c r="VDY234" s="49"/>
      <c r="VDZ234" s="28"/>
      <c r="VEA234" s="196"/>
      <c r="VEB234" s="119"/>
      <c r="VEC234" s="47"/>
      <c r="VED234" s="47"/>
      <c r="VEE234" s="48"/>
      <c r="VEF234" s="49"/>
      <c r="VEG234" s="28"/>
      <c r="VEH234" s="196"/>
      <c r="VEI234" s="119"/>
      <c r="VEJ234" s="47"/>
      <c r="VEK234" s="47"/>
      <c r="VEL234" s="48"/>
      <c r="VEM234" s="49"/>
      <c r="VEN234" s="28"/>
      <c r="VEO234" s="196"/>
      <c r="VEP234" s="119"/>
      <c r="VEQ234" s="47"/>
      <c r="VER234" s="47"/>
      <c r="VES234" s="48"/>
      <c r="VET234" s="49"/>
      <c r="VEU234" s="28"/>
      <c r="VEV234" s="196"/>
      <c r="VEW234" s="119"/>
      <c r="VEX234" s="47"/>
      <c r="VEY234" s="47"/>
      <c r="VEZ234" s="48"/>
      <c r="VFA234" s="49"/>
      <c r="VFB234" s="28"/>
      <c r="VFC234" s="196"/>
      <c r="VFD234" s="119"/>
      <c r="VFE234" s="47"/>
      <c r="VFF234" s="47"/>
      <c r="VFG234" s="48"/>
      <c r="VFH234" s="49"/>
      <c r="VFI234" s="28"/>
      <c r="VFJ234" s="196"/>
      <c r="VFK234" s="119"/>
      <c r="VFL234" s="47"/>
      <c r="VFM234" s="47"/>
      <c r="VFN234" s="48"/>
      <c r="VFO234" s="49"/>
      <c r="VFP234" s="28"/>
      <c r="VFQ234" s="196"/>
      <c r="VFR234" s="119"/>
      <c r="VFS234" s="47"/>
      <c r="VFT234" s="47"/>
      <c r="VFU234" s="48"/>
      <c r="VFV234" s="49"/>
      <c r="VFW234" s="28"/>
      <c r="VFX234" s="196"/>
      <c r="VFY234" s="119"/>
      <c r="VFZ234" s="47"/>
      <c r="VGA234" s="47"/>
      <c r="VGB234" s="48"/>
      <c r="VGC234" s="49"/>
      <c r="VGD234" s="28"/>
      <c r="VGE234" s="196"/>
      <c r="VGF234" s="119"/>
      <c r="VGG234" s="47"/>
      <c r="VGH234" s="47"/>
      <c r="VGI234" s="48"/>
      <c r="VGJ234" s="49"/>
      <c r="VGK234" s="28"/>
      <c r="VGL234" s="196"/>
      <c r="VGM234" s="119"/>
      <c r="VGN234" s="47"/>
      <c r="VGO234" s="47"/>
      <c r="VGP234" s="48"/>
      <c r="VGQ234" s="49"/>
      <c r="VGR234" s="28"/>
      <c r="VGS234" s="196"/>
      <c r="VGT234" s="119"/>
      <c r="VGU234" s="47"/>
      <c r="VGV234" s="47"/>
      <c r="VGW234" s="48"/>
      <c r="VGX234" s="49"/>
      <c r="VGY234" s="28"/>
      <c r="VGZ234" s="196"/>
      <c r="VHA234" s="119"/>
      <c r="VHB234" s="47"/>
      <c r="VHC234" s="47"/>
      <c r="VHD234" s="48"/>
      <c r="VHE234" s="49"/>
      <c r="VHF234" s="28"/>
      <c r="VHG234" s="196"/>
      <c r="VHH234" s="119"/>
      <c r="VHI234" s="47"/>
      <c r="VHJ234" s="47"/>
      <c r="VHK234" s="48"/>
      <c r="VHL234" s="49"/>
      <c r="VHM234" s="28"/>
      <c r="VHN234" s="196"/>
      <c r="VHO234" s="119"/>
      <c r="VHP234" s="47"/>
      <c r="VHQ234" s="47"/>
      <c r="VHR234" s="48"/>
      <c r="VHS234" s="49"/>
      <c r="VHT234" s="28"/>
      <c r="VHU234" s="196"/>
      <c r="VHV234" s="119"/>
      <c r="VHW234" s="47"/>
      <c r="VHX234" s="47"/>
      <c r="VHY234" s="48"/>
      <c r="VHZ234" s="49"/>
      <c r="VIA234" s="28"/>
      <c r="VIB234" s="196"/>
      <c r="VIC234" s="119"/>
      <c r="VID234" s="47"/>
      <c r="VIE234" s="47"/>
      <c r="VIF234" s="48"/>
      <c r="VIG234" s="49"/>
      <c r="VIH234" s="28"/>
      <c r="VII234" s="196"/>
      <c r="VIJ234" s="119"/>
      <c r="VIK234" s="47"/>
      <c r="VIL234" s="47"/>
      <c r="VIM234" s="48"/>
      <c r="VIN234" s="49"/>
      <c r="VIO234" s="28"/>
      <c r="VIP234" s="196"/>
      <c r="VIQ234" s="119"/>
      <c r="VIR234" s="47"/>
      <c r="VIS234" s="47"/>
      <c r="VIT234" s="48"/>
      <c r="VIU234" s="49"/>
      <c r="VIV234" s="28"/>
      <c r="VIW234" s="196"/>
      <c r="VIX234" s="119"/>
      <c r="VIY234" s="47"/>
      <c r="VIZ234" s="47"/>
      <c r="VJA234" s="48"/>
      <c r="VJB234" s="49"/>
      <c r="VJC234" s="28"/>
      <c r="VJD234" s="196"/>
      <c r="VJE234" s="119"/>
      <c r="VJF234" s="47"/>
      <c r="VJG234" s="47"/>
      <c r="VJH234" s="48"/>
      <c r="VJI234" s="49"/>
      <c r="VJJ234" s="28"/>
      <c r="VJK234" s="196"/>
      <c r="VJL234" s="119"/>
      <c r="VJM234" s="47"/>
      <c r="VJN234" s="47"/>
      <c r="VJO234" s="48"/>
      <c r="VJP234" s="49"/>
      <c r="VJQ234" s="28"/>
      <c r="VJR234" s="196"/>
      <c r="VJS234" s="119"/>
      <c r="VJT234" s="47"/>
      <c r="VJU234" s="47"/>
      <c r="VJV234" s="48"/>
      <c r="VJW234" s="49"/>
      <c r="VJX234" s="28"/>
      <c r="VJY234" s="196"/>
      <c r="VJZ234" s="119"/>
      <c r="VKA234" s="47"/>
      <c r="VKB234" s="47"/>
      <c r="VKC234" s="48"/>
      <c r="VKD234" s="49"/>
      <c r="VKE234" s="28"/>
      <c r="VKF234" s="196"/>
      <c r="VKG234" s="119"/>
      <c r="VKH234" s="47"/>
      <c r="VKI234" s="47"/>
      <c r="VKJ234" s="48"/>
      <c r="VKK234" s="49"/>
      <c r="VKL234" s="28"/>
      <c r="VKM234" s="196"/>
      <c r="VKN234" s="119"/>
      <c r="VKO234" s="47"/>
      <c r="VKP234" s="47"/>
      <c r="VKQ234" s="48"/>
      <c r="VKR234" s="49"/>
      <c r="VKS234" s="28"/>
      <c r="VKT234" s="196"/>
      <c r="VKU234" s="119"/>
      <c r="VKV234" s="47"/>
      <c r="VKW234" s="47"/>
      <c r="VKX234" s="48"/>
      <c r="VKY234" s="49"/>
      <c r="VKZ234" s="28"/>
      <c r="VLA234" s="196"/>
      <c r="VLB234" s="119"/>
      <c r="VLC234" s="47"/>
      <c r="VLD234" s="47"/>
      <c r="VLE234" s="48"/>
      <c r="VLF234" s="49"/>
      <c r="VLG234" s="28"/>
      <c r="VLH234" s="196"/>
      <c r="VLI234" s="119"/>
      <c r="VLJ234" s="47"/>
      <c r="VLK234" s="47"/>
      <c r="VLL234" s="48"/>
      <c r="VLM234" s="49"/>
      <c r="VLN234" s="28"/>
      <c r="VLO234" s="196"/>
      <c r="VLP234" s="119"/>
      <c r="VLQ234" s="47"/>
      <c r="VLR234" s="47"/>
      <c r="VLS234" s="48"/>
      <c r="VLT234" s="49"/>
      <c r="VLU234" s="28"/>
      <c r="VLV234" s="196"/>
      <c r="VLW234" s="119"/>
      <c r="VLX234" s="47"/>
      <c r="VLY234" s="47"/>
      <c r="VLZ234" s="48"/>
      <c r="VMA234" s="49"/>
      <c r="VMB234" s="28"/>
      <c r="VMC234" s="196"/>
      <c r="VMD234" s="119"/>
      <c r="VME234" s="47"/>
      <c r="VMF234" s="47"/>
      <c r="VMG234" s="48"/>
      <c r="VMH234" s="49"/>
      <c r="VMI234" s="28"/>
      <c r="VMJ234" s="196"/>
      <c r="VMK234" s="119"/>
      <c r="VML234" s="47"/>
      <c r="VMM234" s="47"/>
      <c r="VMN234" s="48"/>
      <c r="VMO234" s="49"/>
      <c r="VMP234" s="28"/>
      <c r="VMQ234" s="196"/>
      <c r="VMR234" s="119"/>
      <c r="VMS234" s="47"/>
      <c r="VMT234" s="47"/>
      <c r="VMU234" s="48"/>
      <c r="VMV234" s="49"/>
      <c r="VMW234" s="28"/>
      <c r="VMX234" s="196"/>
      <c r="VMY234" s="119"/>
      <c r="VMZ234" s="47"/>
      <c r="VNA234" s="47"/>
      <c r="VNB234" s="48"/>
      <c r="VNC234" s="49"/>
      <c r="VND234" s="28"/>
      <c r="VNE234" s="196"/>
      <c r="VNF234" s="119"/>
      <c r="VNG234" s="47"/>
      <c r="VNH234" s="47"/>
      <c r="VNI234" s="48"/>
      <c r="VNJ234" s="49"/>
      <c r="VNK234" s="28"/>
      <c r="VNL234" s="196"/>
      <c r="VNM234" s="119"/>
      <c r="VNN234" s="47"/>
      <c r="VNO234" s="47"/>
      <c r="VNP234" s="48"/>
      <c r="VNQ234" s="49"/>
      <c r="VNR234" s="28"/>
      <c r="VNS234" s="196"/>
      <c r="VNT234" s="119"/>
      <c r="VNU234" s="47"/>
      <c r="VNV234" s="47"/>
      <c r="VNW234" s="48"/>
      <c r="VNX234" s="49"/>
      <c r="VNY234" s="28"/>
      <c r="VNZ234" s="196"/>
      <c r="VOA234" s="119"/>
      <c r="VOB234" s="47"/>
      <c r="VOC234" s="47"/>
      <c r="VOD234" s="48"/>
      <c r="VOE234" s="49"/>
      <c r="VOF234" s="28"/>
      <c r="VOG234" s="196"/>
      <c r="VOH234" s="119"/>
      <c r="VOI234" s="47"/>
      <c r="VOJ234" s="47"/>
      <c r="VOK234" s="48"/>
      <c r="VOL234" s="49"/>
      <c r="VOM234" s="28"/>
      <c r="VON234" s="196"/>
      <c r="VOO234" s="119"/>
      <c r="VOP234" s="47"/>
      <c r="VOQ234" s="47"/>
      <c r="VOR234" s="48"/>
      <c r="VOS234" s="49"/>
      <c r="VOT234" s="28"/>
      <c r="VOU234" s="196"/>
      <c r="VOV234" s="119"/>
      <c r="VOW234" s="47"/>
      <c r="VOX234" s="47"/>
      <c r="VOY234" s="48"/>
      <c r="VOZ234" s="49"/>
      <c r="VPA234" s="28"/>
      <c r="VPB234" s="196"/>
      <c r="VPC234" s="119"/>
      <c r="VPD234" s="47"/>
      <c r="VPE234" s="47"/>
      <c r="VPF234" s="48"/>
      <c r="VPG234" s="49"/>
      <c r="VPH234" s="28"/>
      <c r="VPI234" s="196"/>
      <c r="VPJ234" s="119"/>
      <c r="VPK234" s="47"/>
      <c r="VPL234" s="47"/>
      <c r="VPM234" s="48"/>
      <c r="VPN234" s="49"/>
      <c r="VPO234" s="28"/>
      <c r="VPP234" s="196"/>
      <c r="VPQ234" s="119"/>
      <c r="VPR234" s="47"/>
      <c r="VPS234" s="47"/>
      <c r="VPT234" s="48"/>
      <c r="VPU234" s="49"/>
      <c r="VPV234" s="28"/>
      <c r="VPW234" s="196"/>
      <c r="VPX234" s="119"/>
      <c r="VPY234" s="47"/>
      <c r="VPZ234" s="47"/>
      <c r="VQA234" s="48"/>
      <c r="VQB234" s="49"/>
      <c r="VQC234" s="28"/>
      <c r="VQD234" s="196"/>
      <c r="VQE234" s="119"/>
      <c r="VQF234" s="47"/>
      <c r="VQG234" s="47"/>
      <c r="VQH234" s="48"/>
      <c r="VQI234" s="49"/>
      <c r="VQJ234" s="28"/>
      <c r="VQK234" s="196"/>
      <c r="VQL234" s="119"/>
      <c r="VQM234" s="47"/>
      <c r="VQN234" s="47"/>
      <c r="VQO234" s="48"/>
      <c r="VQP234" s="49"/>
      <c r="VQQ234" s="28"/>
      <c r="VQR234" s="196"/>
      <c r="VQS234" s="119"/>
      <c r="VQT234" s="47"/>
      <c r="VQU234" s="47"/>
      <c r="VQV234" s="48"/>
      <c r="VQW234" s="49"/>
      <c r="VQX234" s="28"/>
      <c r="VQY234" s="196"/>
      <c r="VQZ234" s="119"/>
      <c r="VRA234" s="47"/>
      <c r="VRB234" s="47"/>
      <c r="VRC234" s="48"/>
      <c r="VRD234" s="49"/>
      <c r="VRE234" s="28"/>
      <c r="VRF234" s="196"/>
      <c r="VRG234" s="119"/>
      <c r="VRH234" s="47"/>
      <c r="VRI234" s="47"/>
      <c r="VRJ234" s="48"/>
      <c r="VRK234" s="49"/>
      <c r="VRL234" s="28"/>
      <c r="VRM234" s="196"/>
      <c r="VRN234" s="119"/>
      <c r="VRO234" s="47"/>
      <c r="VRP234" s="47"/>
      <c r="VRQ234" s="48"/>
      <c r="VRR234" s="49"/>
      <c r="VRS234" s="28"/>
      <c r="VRT234" s="196"/>
      <c r="VRU234" s="119"/>
      <c r="VRV234" s="47"/>
      <c r="VRW234" s="47"/>
      <c r="VRX234" s="48"/>
      <c r="VRY234" s="49"/>
      <c r="VRZ234" s="28"/>
      <c r="VSA234" s="196"/>
      <c r="VSB234" s="119"/>
      <c r="VSC234" s="47"/>
      <c r="VSD234" s="47"/>
      <c r="VSE234" s="48"/>
      <c r="VSF234" s="49"/>
      <c r="VSG234" s="28"/>
      <c r="VSH234" s="196"/>
      <c r="VSI234" s="119"/>
      <c r="VSJ234" s="47"/>
      <c r="VSK234" s="47"/>
      <c r="VSL234" s="48"/>
      <c r="VSM234" s="49"/>
      <c r="VSN234" s="28"/>
      <c r="VSO234" s="196"/>
      <c r="VSP234" s="119"/>
      <c r="VSQ234" s="47"/>
      <c r="VSR234" s="47"/>
      <c r="VSS234" s="48"/>
      <c r="VST234" s="49"/>
      <c r="VSU234" s="28"/>
      <c r="VSV234" s="196"/>
      <c r="VSW234" s="119"/>
      <c r="VSX234" s="47"/>
      <c r="VSY234" s="47"/>
      <c r="VSZ234" s="48"/>
      <c r="VTA234" s="49"/>
      <c r="VTB234" s="28"/>
      <c r="VTC234" s="196"/>
      <c r="VTD234" s="119"/>
      <c r="VTE234" s="47"/>
      <c r="VTF234" s="47"/>
      <c r="VTG234" s="48"/>
      <c r="VTH234" s="49"/>
      <c r="VTI234" s="28"/>
      <c r="VTJ234" s="196"/>
      <c r="VTK234" s="119"/>
      <c r="VTL234" s="47"/>
      <c r="VTM234" s="47"/>
      <c r="VTN234" s="48"/>
      <c r="VTO234" s="49"/>
      <c r="VTP234" s="28"/>
      <c r="VTQ234" s="196"/>
      <c r="VTR234" s="119"/>
      <c r="VTS234" s="47"/>
      <c r="VTT234" s="47"/>
      <c r="VTU234" s="48"/>
      <c r="VTV234" s="49"/>
      <c r="VTW234" s="28"/>
      <c r="VTX234" s="196"/>
      <c r="VTY234" s="119"/>
      <c r="VTZ234" s="47"/>
      <c r="VUA234" s="47"/>
      <c r="VUB234" s="48"/>
      <c r="VUC234" s="49"/>
      <c r="VUD234" s="28"/>
      <c r="VUE234" s="196"/>
      <c r="VUF234" s="119"/>
      <c r="VUG234" s="47"/>
      <c r="VUH234" s="47"/>
      <c r="VUI234" s="48"/>
      <c r="VUJ234" s="49"/>
      <c r="VUK234" s="28"/>
      <c r="VUL234" s="196"/>
      <c r="VUM234" s="119"/>
      <c r="VUN234" s="47"/>
      <c r="VUO234" s="47"/>
      <c r="VUP234" s="48"/>
      <c r="VUQ234" s="49"/>
      <c r="VUR234" s="28"/>
      <c r="VUS234" s="196"/>
      <c r="VUT234" s="119"/>
      <c r="VUU234" s="47"/>
      <c r="VUV234" s="47"/>
      <c r="VUW234" s="48"/>
      <c r="VUX234" s="49"/>
      <c r="VUY234" s="28"/>
      <c r="VUZ234" s="196"/>
      <c r="VVA234" s="119"/>
      <c r="VVB234" s="47"/>
      <c r="VVC234" s="47"/>
      <c r="VVD234" s="48"/>
      <c r="VVE234" s="49"/>
      <c r="VVF234" s="28"/>
      <c r="VVG234" s="196"/>
      <c r="VVH234" s="119"/>
      <c r="VVI234" s="47"/>
      <c r="VVJ234" s="47"/>
      <c r="VVK234" s="48"/>
      <c r="VVL234" s="49"/>
      <c r="VVM234" s="28"/>
      <c r="VVN234" s="196"/>
      <c r="VVO234" s="119"/>
      <c r="VVP234" s="47"/>
      <c r="VVQ234" s="47"/>
      <c r="VVR234" s="48"/>
      <c r="VVS234" s="49"/>
      <c r="VVT234" s="28"/>
      <c r="VVU234" s="196"/>
      <c r="VVV234" s="119"/>
      <c r="VVW234" s="47"/>
      <c r="VVX234" s="47"/>
      <c r="VVY234" s="48"/>
      <c r="VVZ234" s="49"/>
      <c r="VWA234" s="28"/>
      <c r="VWB234" s="196"/>
      <c r="VWC234" s="119"/>
      <c r="VWD234" s="47"/>
      <c r="VWE234" s="47"/>
      <c r="VWF234" s="48"/>
      <c r="VWG234" s="49"/>
      <c r="VWH234" s="28"/>
      <c r="VWI234" s="196"/>
      <c r="VWJ234" s="119"/>
      <c r="VWK234" s="47"/>
      <c r="VWL234" s="47"/>
      <c r="VWM234" s="48"/>
      <c r="VWN234" s="49"/>
      <c r="VWO234" s="28"/>
      <c r="VWP234" s="196"/>
      <c r="VWQ234" s="119"/>
      <c r="VWR234" s="47"/>
      <c r="VWS234" s="47"/>
      <c r="VWT234" s="48"/>
      <c r="VWU234" s="49"/>
      <c r="VWV234" s="28"/>
      <c r="VWW234" s="196"/>
      <c r="VWX234" s="119"/>
      <c r="VWY234" s="47"/>
      <c r="VWZ234" s="47"/>
      <c r="VXA234" s="48"/>
      <c r="VXB234" s="49"/>
      <c r="VXC234" s="28"/>
      <c r="VXD234" s="196"/>
      <c r="VXE234" s="119"/>
      <c r="VXF234" s="47"/>
      <c r="VXG234" s="47"/>
      <c r="VXH234" s="48"/>
      <c r="VXI234" s="49"/>
      <c r="VXJ234" s="28"/>
      <c r="VXK234" s="196"/>
      <c r="VXL234" s="119"/>
      <c r="VXM234" s="47"/>
      <c r="VXN234" s="47"/>
      <c r="VXO234" s="48"/>
      <c r="VXP234" s="49"/>
      <c r="VXQ234" s="28"/>
      <c r="VXR234" s="196"/>
      <c r="VXS234" s="119"/>
      <c r="VXT234" s="47"/>
      <c r="VXU234" s="47"/>
      <c r="VXV234" s="48"/>
      <c r="VXW234" s="49"/>
      <c r="VXX234" s="28"/>
      <c r="VXY234" s="196"/>
      <c r="VXZ234" s="119"/>
      <c r="VYA234" s="47"/>
      <c r="VYB234" s="47"/>
      <c r="VYC234" s="48"/>
      <c r="VYD234" s="49"/>
      <c r="VYE234" s="28"/>
      <c r="VYF234" s="196"/>
      <c r="VYG234" s="119"/>
      <c r="VYH234" s="47"/>
      <c r="VYI234" s="47"/>
      <c r="VYJ234" s="48"/>
      <c r="VYK234" s="49"/>
      <c r="VYL234" s="28"/>
      <c r="VYM234" s="196"/>
      <c r="VYN234" s="119"/>
      <c r="VYO234" s="47"/>
      <c r="VYP234" s="47"/>
      <c r="VYQ234" s="48"/>
      <c r="VYR234" s="49"/>
      <c r="VYS234" s="28"/>
      <c r="VYT234" s="196"/>
      <c r="VYU234" s="119"/>
      <c r="VYV234" s="47"/>
      <c r="VYW234" s="47"/>
      <c r="VYX234" s="48"/>
      <c r="VYY234" s="49"/>
      <c r="VYZ234" s="28"/>
      <c r="VZA234" s="196"/>
      <c r="VZB234" s="119"/>
      <c r="VZC234" s="47"/>
      <c r="VZD234" s="47"/>
      <c r="VZE234" s="48"/>
      <c r="VZF234" s="49"/>
      <c r="VZG234" s="28"/>
      <c r="VZH234" s="196"/>
      <c r="VZI234" s="119"/>
      <c r="VZJ234" s="47"/>
      <c r="VZK234" s="47"/>
      <c r="VZL234" s="48"/>
      <c r="VZM234" s="49"/>
      <c r="VZN234" s="28"/>
      <c r="VZO234" s="196"/>
      <c r="VZP234" s="119"/>
      <c r="VZQ234" s="47"/>
      <c r="VZR234" s="47"/>
      <c r="VZS234" s="48"/>
      <c r="VZT234" s="49"/>
      <c r="VZU234" s="28"/>
      <c r="VZV234" s="196"/>
      <c r="VZW234" s="119"/>
      <c r="VZX234" s="47"/>
      <c r="VZY234" s="47"/>
      <c r="VZZ234" s="48"/>
      <c r="WAA234" s="49"/>
      <c r="WAB234" s="28"/>
      <c r="WAC234" s="196"/>
      <c r="WAD234" s="119"/>
      <c r="WAE234" s="47"/>
      <c r="WAF234" s="47"/>
      <c r="WAG234" s="48"/>
      <c r="WAH234" s="49"/>
      <c r="WAI234" s="28"/>
      <c r="WAJ234" s="196"/>
      <c r="WAK234" s="119"/>
      <c r="WAL234" s="47"/>
      <c r="WAM234" s="47"/>
      <c r="WAN234" s="48"/>
      <c r="WAO234" s="49"/>
      <c r="WAP234" s="28"/>
      <c r="WAQ234" s="196"/>
      <c r="WAR234" s="119"/>
      <c r="WAS234" s="47"/>
      <c r="WAT234" s="47"/>
      <c r="WAU234" s="48"/>
      <c r="WAV234" s="49"/>
      <c r="WAW234" s="28"/>
      <c r="WAX234" s="196"/>
      <c r="WAY234" s="119"/>
      <c r="WAZ234" s="47"/>
      <c r="WBA234" s="47"/>
      <c r="WBB234" s="48"/>
      <c r="WBC234" s="49"/>
      <c r="WBD234" s="28"/>
      <c r="WBE234" s="196"/>
      <c r="WBF234" s="119"/>
      <c r="WBG234" s="47"/>
      <c r="WBH234" s="47"/>
      <c r="WBI234" s="48"/>
      <c r="WBJ234" s="49"/>
      <c r="WBK234" s="28"/>
      <c r="WBL234" s="196"/>
      <c r="WBM234" s="119"/>
      <c r="WBN234" s="47"/>
      <c r="WBO234" s="47"/>
      <c r="WBP234" s="48"/>
      <c r="WBQ234" s="49"/>
      <c r="WBR234" s="28"/>
      <c r="WBS234" s="196"/>
      <c r="WBT234" s="119"/>
      <c r="WBU234" s="47"/>
      <c r="WBV234" s="47"/>
      <c r="WBW234" s="48"/>
      <c r="WBX234" s="49"/>
      <c r="WBY234" s="28"/>
      <c r="WBZ234" s="196"/>
      <c r="WCA234" s="119"/>
      <c r="WCB234" s="47"/>
      <c r="WCC234" s="47"/>
      <c r="WCD234" s="48"/>
      <c r="WCE234" s="49"/>
      <c r="WCF234" s="28"/>
      <c r="WCG234" s="196"/>
      <c r="WCH234" s="119"/>
      <c r="WCI234" s="47"/>
      <c r="WCJ234" s="47"/>
      <c r="WCK234" s="48"/>
      <c r="WCL234" s="49"/>
      <c r="WCM234" s="28"/>
      <c r="WCN234" s="196"/>
      <c r="WCO234" s="119"/>
      <c r="WCP234" s="47"/>
      <c r="WCQ234" s="47"/>
      <c r="WCR234" s="48"/>
      <c r="WCS234" s="49"/>
      <c r="WCT234" s="28"/>
      <c r="WCU234" s="196"/>
      <c r="WCV234" s="119"/>
      <c r="WCW234" s="47"/>
      <c r="WCX234" s="47"/>
      <c r="WCY234" s="48"/>
      <c r="WCZ234" s="49"/>
      <c r="WDA234" s="28"/>
      <c r="WDB234" s="196"/>
      <c r="WDC234" s="119"/>
      <c r="WDD234" s="47"/>
      <c r="WDE234" s="47"/>
      <c r="WDF234" s="48"/>
      <c r="WDG234" s="49"/>
      <c r="WDH234" s="28"/>
      <c r="WDI234" s="196"/>
      <c r="WDJ234" s="119"/>
      <c r="WDK234" s="47"/>
      <c r="WDL234" s="47"/>
      <c r="WDM234" s="48"/>
      <c r="WDN234" s="49"/>
      <c r="WDO234" s="28"/>
      <c r="WDP234" s="196"/>
      <c r="WDQ234" s="119"/>
      <c r="WDR234" s="47"/>
      <c r="WDS234" s="47"/>
      <c r="WDT234" s="48"/>
      <c r="WDU234" s="49"/>
      <c r="WDV234" s="28"/>
      <c r="WDW234" s="196"/>
      <c r="WDX234" s="119"/>
      <c r="WDY234" s="47"/>
      <c r="WDZ234" s="47"/>
      <c r="WEA234" s="48"/>
      <c r="WEB234" s="49"/>
      <c r="WEC234" s="28"/>
      <c r="WED234" s="196"/>
      <c r="WEE234" s="119"/>
      <c r="WEF234" s="47"/>
      <c r="WEG234" s="47"/>
      <c r="WEH234" s="48"/>
      <c r="WEI234" s="49"/>
      <c r="WEJ234" s="28"/>
      <c r="WEK234" s="196"/>
      <c r="WEL234" s="119"/>
      <c r="WEM234" s="47"/>
      <c r="WEN234" s="47"/>
      <c r="WEO234" s="48"/>
      <c r="WEP234" s="49"/>
      <c r="WEQ234" s="28"/>
      <c r="WER234" s="196"/>
      <c r="WES234" s="119"/>
      <c r="WET234" s="47"/>
      <c r="WEU234" s="47"/>
      <c r="WEV234" s="48"/>
      <c r="WEW234" s="49"/>
      <c r="WEX234" s="28"/>
      <c r="WEY234" s="196"/>
      <c r="WEZ234" s="119"/>
      <c r="WFA234" s="47"/>
      <c r="WFB234" s="47"/>
      <c r="WFC234" s="48"/>
      <c r="WFD234" s="49"/>
      <c r="WFE234" s="28"/>
      <c r="WFF234" s="196"/>
      <c r="WFG234" s="119"/>
      <c r="WFH234" s="47"/>
      <c r="WFI234" s="47"/>
      <c r="WFJ234" s="48"/>
      <c r="WFK234" s="49"/>
      <c r="WFL234" s="28"/>
      <c r="WFM234" s="196"/>
      <c r="WFN234" s="119"/>
      <c r="WFO234" s="47"/>
      <c r="WFP234" s="47"/>
      <c r="WFQ234" s="48"/>
      <c r="WFR234" s="49"/>
      <c r="WFS234" s="28"/>
      <c r="WFT234" s="196"/>
      <c r="WFU234" s="119"/>
      <c r="WFV234" s="47"/>
      <c r="WFW234" s="47"/>
      <c r="WFX234" s="48"/>
      <c r="WFY234" s="49"/>
      <c r="WFZ234" s="28"/>
      <c r="WGA234" s="196"/>
      <c r="WGB234" s="119"/>
      <c r="WGC234" s="47"/>
      <c r="WGD234" s="47"/>
      <c r="WGE234" s="48"/>
      <c r="WGF234" s="49"/>
      <c r="WGG234" s="28"/>
      <c r="WGH234" s="196"/>
      <c r="WGI234" s="119"/>
      <c r="WGJ234" s="47"/>
      <c r="WGK234" s="47"/>
      <c r="WGL234" s="48"/>
      <c r="WGM234" s="49"/>
      <c r="WGN234" s="28"/>
      <c r="WGO234" s="196"/>
      <c r="WGP234" s="119"/>
      <c r="WGQ234" s="47"/>
      <c r="WGR234" s="47"/>
      <c r="WGS234" s="48"/>
      <c r="WGT234" s="49"/>
      <c r="WGU234" s="28"/>
      <c r="WGV234" s="196"/>
      <c r="WGW234" s="119"/>
      <c r="WGX234" s="47"/>
      <c r="WGY234" s="47"/>
      <c r="WGZ234" s="48"/>
      <c r="WHA234" s="49"/>
      <c r="WHB234" s="28"/>
      <c r="WHC234" s="196"/>
      <c r="WHD234" s="119"/>
      <c r="WHE234" s="47"/>
      <c r="WHF234" s="47"/>
      <c r="WHG234" s="48"/>
      <c r="WHH234" s="49"/>
      <c r="WHI234" s="28"/>
      <c r="WHJ234" s="196"/>
      <c r="WHK234" s="119"/>
      <c r="WHL234" s="47"/>
      <c r="WHM234" s="47"/>
      <c r="WHN234" s="48"/>
      <c r="WHO234" s="49"/>
      <c r="WHP234" s="28"/>
      <c r="WHQ234" s="196"/>
      <c r="WHR234" s="119"/>
      <c r="WHS234" s="47"/>
      <c r="WHT234" s="47"/>
      <c r="WHU234" s="48"/>
      <c r="WHV234" s="49"/>
      <c r="WHW234" s="28"/>
      <c r="WHX234" s="196"/>
      <c r="WHY234" s="119"/>
      <c r="WHZ234" s="47"/>
      <c r="WIA234" s="47"/>
      <c r="WIB234" s="48"/>
      <c r="WIC234" s="49"/>
      <c r="WID234" s="28"/>
      <c r="WIE234" s="196"/>
      <c r="WIF234" s="119"/>
      <c r="WIG234" s="47"/>
      <c r="WIH234" s="47"/>
      <c r="WII234" s="48"/>
      <c r="WIJ234" s="49"/>
      <c r="WIK234" s="28"/>
      <c r="WIL234" s="196"/>
      <c r="WIM234" s="119"/>
      <c r="WIN234" s="47"/>
      <c r="WIO234" s="47"/>
      <c r="WIP234" s="48"/>
      <c r="WIQ234" s="49"/>
      <c r="WIR234" s="28"/>
      <c r="WIS234" s="196"/>
      <c r="WIT234" s="119"/>
      <c r="WIU234" s="47"/>
      <c r="WIV234" s="47"/>
      <c r="WIW234" s="48"/>
      <c r="WIX234" s="49"/>
      <c r="WIY234" s="28"/>
      <c r="WIZ234" s="196"/>
      <c r="WJA234" s="119"/>
      <c r="WJB234" s="47"/>
      <c r="WJC234" s="47"/>
      <c r="WJD234" s="48"/>
      <c r="WJE234" s="49"/>
      <c r="WJF234" s="28"/>
      <c r="WJG234" s="196"/>
      <c r="WJH234" s="119"/>
      <c r="WJI234" s="47"/>
      <c r="WJJ234" s="47"/>
      <c r="WJK234" s="48"/>
      <c r="WJL234" s="49"/>
      <c r="WJM234" s="28"/>
      <c r="WJN234" s="196"/>
      <c r="WJO234" s="119"/>
      <c r="WJP234" s="47"/>
      <c r="WJQ234" s="47"/>
      <c r="WJR234" s="48"/>
      <c r="WJS234" s="49"/>
      <c r="WJT234" s="28"/>
      <c r="WJU234" s="196"/>
      <c r="WJV234" s="119"/>
      <c r="WJW234" s="47"/>
      <c r="WJX234" s="47"/>
      <c r="WJY234" s="48"/>
      <c r="WJZ234" s="49"/>
      <c r="WKA234" s="28"/>
      <c r="WKB234" s="196"/>
      <c r="WKC234" s="119"/>
      <c r="WKD234" s="47"/>
      <c r="WKE234" s="47"/>
      <c r="WKF234" s="48"/>
      <c r="WKG234" s="49"/>
      <c r="WKH234" s="28"/>
      <c r="WKI234" s="196"/>
      <c r="WKJ234" s="119"/>
      <c r="WKK234" s="47"/>
      <c r="WKL234" s="47"/>
      <c r="WKM234" s="48"/>
      <c r="WKN234" s="49"/>
      <c r="WKO234" s="28"/>
      <c r="WKP234" s="196"/>
      <c r="WKQ234" s="119"/>
      <c r="WKR234" s="47"/>
      <c r="WKS234" s="47"/>
      <c r="WKT234" s="48"/>
      <c r="WKU234" s="49"/>
      <c r="WKV234" s="28"/>
      <c r="WKW234" s="196"/>
      <c r="WKX234" s="119"/>
      <c r="WKY234" s="47"/>
      <c r="WKZ234" s="47"/>
      <c r="WLA234" s="48"/>
      <c r="WLB234" s="49"/>
      <c r="WLC234" s="28"/>
      <c r="WLD234" s="196"/>
      <c r="WLE234" s="119"/>
      <c r="WLF234" s="47"/>
      <c r="WLG234" s="47"/>
      <c r="WLH234" s="48"/>
      <c r="WLI234" s="49"/>
      <c r="WLJ234" s="28"/>
      <c r="WLK234" s="196"/>
      <c r="WLL234" s="119"/>
      <c r="WLM234" s="47"/>
      <c r="WLN234" s="47"/>
      <c r="WLO234" s="48"/>
      <c r="WLP234" s="49"/>
      <c r="WLQ234" s="28"/>
      <c r="WLR234" s="196"/>
      <c r="WLS234" s="119"/>
      <c r="WLT234" s="47"/>
      <c r="WLU234" s="47"/>
      <c r="WLV234" s="48"/>
      <c r="WLW234" s="49"/>
      <c r="WLX234" s="28"/>
      <c r="WLY234" s="196"/>
      <c r="WLZ234" s="119"/>
      <c r="WMA234" s="47"/>
      <c r="WMB234" s="47"/>
      <c r="WMC234" s="48"/>
      <c r="WMD234" s="49"/>
      <c r="WME234" s="28"/>
      <c r="WMF234" s="196"/>
      <c r="WMG234" s="119"/>
      <c r="WMH234" s="47"/>
      <c r="WMI234" s="47"/>
      <c r="WMJ234" s="48"/>
      <c r="WMK234" s="49"/>
      <c r="WML234" s="28"/>
      <c r="WMM234" s="196"/>
      <c r="WMN234" s="119"/>
      <c r="WMO234" s="47"/>
      <c r="WMP234" s="47"/>
      <c r="WMQ234" s="48"/>
      <c r="WMR234" s="49"/>
      <c r="WMS234" s="28"/>
      <c r="WMT234" s="196"/>
      <c r="WMU234" s="119"/>
      <c r="WMV234" s="47"/>
      <c r="WMW234" s="47"/>
      <c r="WMX234" s="48"/>
      <c r="WMY234" s="49"/>
      <c r="WMZ234" s="28"/>
      <c r="WNA234" s="196"/>
      <c r="WNB234" s="119"/>
      <c r="WNC234" s="47"/>
      <c r="WND234" s="47"/>
      <c r="WNE234" s="48"/>
      <c r="WNF234" s="49"/>
      <c r="WNG234" s="28"/>
      <c r="WNH234" s="196"/>
      <c r="WNI234" s="119"/>
      <c r="WNJ234" s="47"/>
      <c r="WNK234" s="47"/>
      <c r="WNL234" s="48"/>
      <c r="WNM234" s="49"/>
      <c r="WNN234" s="28"/>
      <c r="WNO234" s="196"/>
      <c r="WNP234" s="119"/>
      <c r="WNQ234" s="47"/>
      <c r="WNR234" s="47"/>
      <c r="WNS234" s="48"/>
      <c r="WNT234" s="49"/>
      <c r="WNU234" s="28"/>
      <c r="WNV234" s="196"/>
      <c r="WNW234" s="119"/>
      <c r="WNX234" s="47"/>
      <c r="WNY234" s="47"/>
      <c r="WNZ234" s="48"/>
      <c r="WOA234" s="49"/>
      <c r="WOB234" s="28"/>
      <c r="WOC234" s="196"/>
      <c r="WOD234" s="119"/>
      <c r="WOE234" s="47"/>
      <c r="WOF234" s="47"/>
      <c r="WOG234" s="48"/>
      <c r="WOH234" s="49"/>
      <c r="WOI234" s="28"/>
      <c r="WOJ234" s="196"/>
      <c r="WOK234" s="119"/>
      <c r="WOL234" s="47"/>
      <c r="WOM234" s="47"/>
      <c r="WON234" s="48"/>
      <c r="WOO234" s="49"/>
      <c r="WOP234" s="28"/>
      <c r="WOQ234" s="196"/>
      <c r="WOR234" s="119"/>
      <c r="WOS234" s="47"/>
      <c r="WOT234" s="47"/>
      <c r="WOU234" s="48"/>
      <c r="WOV234" s="49"/>
      <c r="WOW234" s="28"/>
      <c r="WOX234" s="196"/>
      <c r="WOY234" s="119"/>
      <c r="WOZ234" s="47"/>
      <c r="WPA234" s="47"/>
      <c r="WPB234" s="48"/>
      <c r="WPC234" s="49"/>
      <c r="WPD234" s="28"/>
      <c r="WPE234" s="196"/>
      <c r="WPF234" s="119"/>
      <c r="WPG234" s="47"/>
      <c r="WPH234" s="47"/>
      <c r="WPI234" s="48"/>
      <c r="WPJ234" s="49"/>
      <c r="WPK234" s="28"/>
      <c r="WPL234" s="196"/>
      <c r="WPM234" s="119"/>
      <c r="WPN234" s="47"/>
      <c r="WPO234" s="47"/>
      <c r="WPP234" s="48"/>
      <c r="WPQ234" s="49"/>
      <c r="WPR234" s="28"/>
      <c r="WPS234" s="196"/>
      <c r="WPT234" s="119"/>
      <c r="WPU234" s="47"/>
      <c r="WPV234" s="47"/>
      <c r="WPW234" s="48"/>
      <c r="WPX234" s="49"/>
      <c r="WPY234" s="28"/>
      <c r="WPZ234" s="196"/>
      <c r="WQA234" s="119"/>
      <c r="WQB234" s="47"/>
      <c r="WQC234" s="47"/>
      <c r="WQD234" s="48"/>
      <c r="WQE234" s="49"/>
      <c r="WQF234" s="28"/>
      <c r="WQG234" s="196"/>
      <c r="WQH234" s="119"/>
      <c r="WQI234" s="47"/>
      <c r="WQJ234" s="47"/>
      <c r="WQK234" s="48"/>
      <c r="WQL234" s="49"/>
      <c r="WQM234" s="28"/>
      <c r="WQN234" s="196"/>
      <c r="WQO234" s="119"/>
      <c r="WQP234" s="47"/>
      <c r="WQQ234" s="47"/>
      <c r="WQR234" s="48"/>
      <c r="WQS234" s="49"/>
      <c r="WQT234" s="28"/>
      <c r="WQU234" s="196"/>
      <c r="WQV234" s="119"/>
      <c r="WQW234" s="47"/>
      <c r="WQX234" s="47"/>
      <c r="WQY234" s="48"/>
      <c r="WQZ234" s="49"/>
      <c r="WRA234" s="28"/>
      <c r="WRB234" s="196"/>
      <c r="WRC234" s="119"/>
      <c r="WRD234" s="47"/>
      <c r="WRE234" s="47"/>
      <c r="WRF234" s="48"/>
      <c r="WRG234" s="49"/>
      <c r="WRH234" s="28"/>
      <c r="WRI234" s="196"/>
      <c r="WRJ234" s="119"/>
      <c r="WRK234" s="47"/>
      <c r="WRL234" s="47"/>
      <c r="WRM234" s="48"/>
      <c r="WRN234" s="49"/>
      <c r="WRO234" s="28"/>
      <c r="WRP234" s="196"/>
      <c r="WRQ234" s="119"/>
      <c r="WRR234" s="47"/>
      <c r="WRS234" s="47"/>
      <c r="WRT234" s="48"/>
      <c r="WRU234" s="49"/>
      <c r="WRV234" s="28"/>
      <c r="WRW234" s="196"/>
      <c r="WRX234" s="119"/>
      <c r="WRY234" s="47"/>
      <c r="WRZ234" s="47"/>
      <c r="WSA234" s="48"/>
      <c r="WSB234" s="49"/>
      <c r="WSC234" s="28"/>
      <c r="WSD234" s="196"/>
      <c r="WSE234" s="119"/>
      <c r="WSF234" s="47"/>
      <c r="WSG234" s="47"/>
      <c r="WSH234" s="48"/>
      <c r="WSI234" s="49"/>
      <c r="WSJ234" s="28"/>
      <c r="WSK234" s="196"/>
      <c r="WSL234" s="119"/>
      <c r="WSM234" s="47"/>
      <c r="WSN234" s="47"/>
      <c r="WSO234" s="48"/>
      <c r="WSP234" s="49"/>
      <c r="WSQ234" s="28"/>
      <c r="WSR234" s="196"/>
      <c r="WSS234" s="119"/>
      <c r="WST234" s="47"/>
      <c r="WSU234" s="47"/>
      <c r="WSV234" s="48"/>
      <c r="WSW234" s="49"/>
      <c r="WSX234" s="28"/>
      <c r="WSY234" s="196"/>
      <c r="WSZ234" s="119"/>
      <c r="WTA234" s="47"/>
      <c r="WTB234" s="47"/>
      <c r="WTC234" s="48"/>
      <c r="WTD234" s="49"/>
      <c r="WTE234" s="28"/>
      <c r="WTF234" s="196"/>
      <c r="WTG234" s="119"/>
      <c r="WTH234" s="47"/>
      <c r="WTI234" s="47"/>
      <c r="WTJ234" s="48"/>
      <c r="WTK234" s="49"/>
      <c r="WTL234" s="28"/>
      <c r="WTM234" s="196"/>
      <c r="WTN234" s="119"/>
      <c r="WTO234" s="47"/>
      <c r="WTP234" s="47"/>
      <c r="WTQ234" s="48"/>
      <c r="WTR234" s="49"/>
      <c r="WTS234" s="28"/>
      <c r="WTT234" s="196"/>
      <c r="WTU234" s="119"/>
      <c r="WTV234" s="47"/>
      <c r="WTW234" s="47"/>
      <c r="WTX234" s="48"/>
      <c r="WTY234" s="49"/>
      <c r="WTZ234" s="28"/>
      <c r="WUA234" s="196"/>
      <c r="WUB234" s="119"/>
      <c r="WUC234" s="47"/>
      <c r="WUD234" s="47"/>
      <c r="WUE234" s="48"/>
      <c r="WUF234" s="49"/>
      <c r="WUG234" s="28"/>
      <c r="WUH234" s="196"/>
      <c r="WUI234" s="119"/>
      <c r="WUJ234" s="47"/>
      <c r="WUK234" s="47"/>
      <c r="WUL234" s="48"/>
      <c r="WUM234" s="49"/>
      <c r="WUN234" s="28"/>
      <c r="WUO234" s="196"/>
      <c r="WUP234" s="119"/>
      <c r="WUQ234" s="47"/>
      <c r="WUR234" s="47"/>
      <c r="WUS234" s="48"/>
      <c r="WUT234" s="49"/>
      <c r="WUU234" s="28"/>
      <c r="WUV234" s="196"/>
      <c r="WUW234" s="119"/>
      <c r="WUX234" s="47"/>
      <c r="WUY234" s="47"/>
      <c r="WUZ234" s="48"/>
      <c r="WVA234" s="49"/>
      <c r="WVB234" s="28"/>
      <c r="WVC234" s="196"/>
      <c r="WVD234" s="119"/>
      <c r="WVE234" s="47"/>
      <c r="WVF234" s="47"/>
      <c r="WVG234" s="48"/>
      <c r="WVH234" s="49"/>
      <c r="WVI234" s="28"/>
      <c r="WVJ234" s="196"/>
      <c r="WVK234" s="119"/>
      <c r="WVL234" s="47"/>
      <c r="WVM234" s="47"/>
      <c r="WVN234" s="48"/>
      <c r="WVO234" s="49"/>
      <c r="WVP234" s="28"/>
      <c r="WVQ234" s="196"/>
      <c r="WVR234" s="119"/>
      <c r="WVS234" s="47"/>
      <c r="WVT234" s="47"/>
      <c r="WVU234" s="48"/>
      <c r="WVV234" s="49"/>
      <c r="WVW234" s="28"/>
      <c r="WVX234" s="196"/>
      <c r="WVY234" s="119"/>
      <c r="WVZ234" s="47"/>
      <c r="WWA234" s="47"/>
      <c r="WWB234" s="48"/>
      <c r="WWC234" s="49"/>
      <c r="WWD234" s="28"/>
      <c r="WWE234" s="196"/>
      <c r="WWF234" s="119"/>
      <c r="WWG234" s="47"/>
      <c r="WWH234" s="47"/>
      <c r="WWI234" s="48"/>
      <c r="WWJ234" s="49"/>
      <c r="WWK234" s="28"/>
      <c r="WWL234" s="196"/>
      <c r="WWM234" s="119"/>
      <c r="WWN234" s="47"/>
      <c r="WWO234" s="47"/>
      <c r="WWP234" s="48"/>
      <c r="WWQ234" s="49"/>
      <c r="WWR234" s="28"/>
      <c r="WWS234" s="196"/>
      <c r="WWT234" s="119"/>
      <c r="WWU234" s="47"/>
      <c r="WWV234" s="47"/>
      <c r="WWW234" s="48"/>
      <c r="WWX234" s="49"/>
      <c r="WWY234" s="28"/>
      <c r="WWZ234" s="196"/>
      <c r="WXA234" s="119"/>
      <c r="WXB234" s="47"/>
      <c r="WXC234" s="47"/>
      <c r="WXD234" s="48"/>
      <c r="WXE234" s="49"/>
      <c r="WXF234" s="28"/>
      <c r="WXG234" s="196"/>
      <c r="WXH234" s="119"/>
      <c r="WXI234" s="47"/>
      <c r="WXJ234" s="47"/>
      <c r="WXK234" s="48"/>
      <c r="WXL234" s="49"/>
      <c r="WXM234" s="28"/>
      <c r="WXN234" s="196"/>
      <c r="WXO234" s="119"/>
      <c r="WXP234" s="47"/>
      <c r="WXQ234" s="47"/>
      <c r="WXR234" s="48"/>
      <c r="WXS234" s="49"/>
      <c r="WXT234" s="28"/>
      <c r="WXU234" s="196"/>
      <c r="WXV234" s="119"/>
      <c r="WXW234" s="47"/>
      <c r="WXX234" s="47"/>
      <c r="WXY234" s="48"/>
      <c r="WXZ234" s="49"/>
      <c r="WYA234" s="28"/>
      <c r="WYB234" s="196"/>
      <c r="WYC234" s="119"/>
      <c r="WYD234" s="47"/>
      <c r="WYE234" s="47"/>
      <c r="WYF234" s="48"/>
      <c r="WYG234" s="49"/>
      <c r="WYH234" s="28"/>
      <c r="WYI234" s="196"/>
      <c r="WYJ234" s="119"/>
      <c r="WYK234" s="47"/>
      <c r="WYL234" s="47"/>
      <c r="WYM234" s="48"/>
      <c r="WYN234" s="49"/>
      <c r="WYO234" s="28"/>
      <c r="WYP234" s="196"/>
      <c r="WYQ234" s="119"/>
      <c r="WYR234" s="47"/>
      <c r="WYS234" s="47"/>
      <c r="WYT234" s="48"/>
      <c r="WYU234" s="49"/>
      <c r="WYV234" s="28"/>
      <c r="WYW234" s="196"/>
      <c r="WYX234" s="119"/>
      <c r="WYY234" s="47"/>
      <c r="WYZ234" s="47"/>
      <c r="WZA234" s="48"/>
      <c r="WZB234" s="49"/>
      <c r="WZC234" s="28"/>
      <c r="WZD234" s="196"/>
      <c r="WZE234" s="119"/>
      <c r="WZF234" s="47"/>
      <c r="WZG234" s="47"/>
      <c r="WZH234" s="48"/>
    </row>
    <row r="235" spans="1:16232" ht="15.75" x14ac:dyDescent="0.25">
      <c r="A235" s="197"/>
      <c r="B235" s="23">
        <v>492</v>
      </c>
      <c r="C235" s="23">
        <v>8910</v>
      </c>
      <c r="D235" s="24" t="s">
        <v>173</v>
      </c>
      <c r="E235" s="27"/>
      <c r="F235" s="201"/>
      <c r="G235" s="201"/>
      <c r="H235" s="201"/>
      <c r="I235" s="196"/>
      <c r="J235" s="119"/>
      <c r="K235" s="47"/>
      <c r="L235" s="47"/>
      <c r="M235" s="48"/>
      <c r="N235" s="49"/>
      <c r="O235" s="28"/>
      <c r="P235" s="196"/>
      <c r="Q235" s="119"/>
      <c r="R235" s="47"/>
      <c r="S235" s="47"/>
      <c r="T235" s="48"/>
      <c r="U235" s="49"/>
      <c r="V235" s="28"/>
      <c r="W235" s="196"/>
      <c r="X235" s="119"/>
      <c r="Y235" s="47"/>
      <c r="Z235" s="47"/>
      <c r="AA235" s="48"/>
      <c r="AB235" s="49"/>
      <c r="AC235" s="28"/>
      <c r="AD235" s="196"/>
      <c r="AE235" s="119"/>
      <c r="AF235" s="47"/>
      <c r="AG235" s="47"/>
      <c r="AH235" s="48"/>
      <c r="AI235" s="49"/>
      <c r="AJ235" s="28"/>
      <c r="AK235" s="196"/>
      <c r="AL235" s="119"/>
      <c r="AM235" s="47"/>
      <c r="AN235" s="47"/>
      <c r="AO235" s="48"/>
      <c r="AP235" s="49"/>
      <c r="AQ235" s="28"/>
      <c r="AR235" s="196"/>
      <c r="AS235" s="119"/>
      <c r="AT235" s="47"/>
      <c r="AU235" s="47"/>
      <c r="AV235" s="48"/>
      <c r="AW235" s="49"/>
      <c r="AX235" s="28"/>
      <c r="AY235" s="196"/>
      <c r="AZ235" s="119"/>
      <c r="BA235" s="47"/>
      <c r="BB235" s="47"/>
      <c r="BC235" s="48"/>
      <c r="BD235" s="49"/>
      <c r="BE235" s="28"/>
      <c r="BF235" s="196"/>
      <c r="BG235" s="119"/>
      <c r="BH235" s="47"/>
      <c r="BI235" s="47"/>
      <c r="BJ235" s="48"/>
      <c r="BK235" s="49"/>
      <c r="BL235" s="28"/>
      <c r="BM235" s="196"/>
      <c r="BN235" s="119"/>
      <c r="BO235" s="47"/>
      <c r="BP235" s="47"/>
      <c r="BQ235" s="48"/>
      <c r="BR235" s="49"/>
      <c r="BS235" s="28"/>
      <c r="BT235" s="196"/>
      <c r="BU235" s="119"/>
      <c r="BV235" s="47"/>
      <c r="BW235" s="47"/>
      <c r="BX235" s="48"/>
      <c r="BY235" s="49"/>
      <c r="BZ235" s="28"/>
      <c r="CA235" s="196"/>
      <c r="CB235" s="119"/>
      <c r="CC235" s="47"/>
      <c r="CD235" s="47"/>
      <c r="CE235" s="48"/>
      <c r="CF235" s="49"/>
      <c r="CG235" s="28"/>
      <c r="CH235" s="196"/>
      <c r="CI235" s="119"/>
      <c r="CJ235" s="47"/>
      <c r="CK235" s="47"/>
      <c r="CL235" s="48"/>
      <c r="CM235" s="49"/>
      <c r="CN235" s="28"/>
      <c r="CO235" s="196"/>
      <c r="CP235" s="119"/>
      <c r="CQ235" s="47"/>
      <c r="CR235" s="47"/>
      <c r="CS235" s="48"/>
      <c r="CT235" s="49"/>
      <c r="CU235" s="28"/>
      <c r="CV235" s="196"/>
      <c r="CW235" s="119"/>
      <c r="CX235" s="47"/>
      <c r="CY235" s="47"/>
      <c r="CZ235" s="48"/>
      <c r="DA235" s="49"/>
      <c r="DB235" s="28"/>
      <c r="DC235" s="196"/>
      <c r="DD235" s="119"/>
      <c r="DE235" s="47"/>
      <c r="DF235" s="47"/>
      <c r="DG235" s="48"/>
      <c r="DH235" s="49"/>
      <c r="DI235" s="28"/>
      <c r="DJ235" s="196"/>
      <c r="DK235" s="119"/>
      <c r="DL235" s="47"/>
      <c r="DM235" s="47"/>
      <c r="DN235" s="48"/>
      <c r="DO235" s="49"/>
      <c r="DP235" s="28"/>
      <c r="DQ235" s="196"/>
      <c r="DR235" s="119"/>
      <c r="DS235" s="47"/>
      <c r="DT235" s="47"/>
      <c r="DU235" s="48"/>
      <c r="DV235" s="49"/>
      <c r="DW235" s="28"/>
      <c r="DX235" s="196"/>
      <c r="DY235" s="119"/>
      <c r="DZ235" s="47"/>
      <c r="EA235" s="47"/>
      <c r="EB235" s="48"/>
      <c r="EC235" s="49"/>
      <c r="ED235" s="28"/>
      <c r="EE235" s="196"/>
      <c r="EF235" s="119"/>
      <c r="EG235" s="47"/>
      <c r="EH235" s="47"/>
      <c r="EI235" s="48"/>
      <c r="EJ235" s="49"/>
      <c r="EK235" s="28"/>
      <c r="EL235" s="196"/>
      <c r="EM235" s="119"/>
      <c r="EN235" s="47"/>
      <c r="EO235" s="47"/>
      <c r="EP235" s="48"/>
      <c r="EQ235" s="49"/>
      <c r="ER235" s="28"/>
      <c r="ES235" s="196"/>
      <c r="ET235" s="119"/>
      <c r="EU235" s="47"/>
      <c r="EV235" s="47"/>
      <c r="EW235" s="48"/>
      <c r="EX235" s="49"/>
      <c r="EY235" s="28"/>
      <c r="EZ235" s="196"/>
      <c r="FA235" s="119"/>
      <c r="FB235" s="47"/>
      <c r="FC235" s="47"/>
      <c r="FD235" s="48"/>
      <c r="FE235" s="49"/>
      <c r="FF235" s="28"/>
      <c r="FG235" s="196"/>
      <c r="FH235" s="119"/>
      <c r="FI235" s="47"/>
      <c r="FJ235" s="47"/>
      <c r="FK235" s="48"/>
      <c r="FL235" s="49"/>
      <c r="FM235" s="28"/>
      <c r="FN235" s="196"/>
      <c r="FO235" s="119"/>
      <c r="FP235" s="47"/>
      <c r="FQ235" s="47"/>
      <c r="FR235" s="48"/>
      <c r="FS235" s="49"/>
      <c r="FT235" s="28"/>
      <c r="FU235" s="196"/>
      <c r="FV235" s="119"/>
      <c r="FW235" s="47"/>
      <c r="FX235" s="47"/>
      <c r="FY235" s="48"/>
      <c r="FZ235" s="49"/>
      <c r="GA235" s="28"/>
      <c r="GB235" s="196"/>
      <c r="GC235" s="119"/>
      <c r="GD235" s="47"/>
      <c r="GE235" s="47"/>
      <c r="GF235" s="48"/>
      <c r="GG235" s="49"/>
      <c r="GH235" s="28"/>
      <c r="GI235" s="196"/>
      <c r="GJ235" s="119"/>
      <c r="GK235" s="47"/>
      <c r="GL235" s="47"/>
      <c r="GM235" s="48"/>
      <c r="GN235" s="49"/>
      <c r="GO235" s="28"/>
      <c r="GP235" s="196"/>
      <c r="GQ235" s="119"/>
      <c r="GR235" s="47"/>
      <c r="GS235" s="47"/>
      <c r="GT235" s="48"/>
      <c r="GU235" s="49"/>
      <c r="GV235" s="28"/>
      <c r="GW235" s="196"/>
      <c r="GX235" s="119"/>
      <c r="GY235" s="47"/>
      <c r="GZ235" s="47"/>
      <c r="HA235" s="48"/>
      <c r="HB235" s="49"/>
      <c r="HC235" s="28"/>
      <c r="HD235" s="196"/>
      <c r="HE235" s="119"/>
      <c r="HF235" s="47"/>
      <c r="HG235" s="47"/>
      <c r="HH235" s="48"/>
      <c r="HI235" s="49"/>
      <c r="HJ235" s="28"/>
      <c r="HK235" s="196"/>
      <c r="HL235" s="119"/>
      <c r="HM235" s="47"/>
      <c r="HN235" s="47"/>
      <c r="HO235" s="48"/>
      <c r="HP235" s="49"/>
      <c r="HQ235" s="28"/>
      <c r="HR235" s="196"/>
      <c r="HS235" s="119"/>
      <c r="HT235" s="47"/>
      <c r="HU235" s="47"/>
      <c r="HV235" s="48"/>
      <c r="HW235" s="49"/>
      <c r="HX235" s="28"/>
      <c r="HY235" s="196"/>
      <c r="HZ235" s="119"/>
      <c r="IA235" s="47"/>
      <c r="IB235" s="47"/>
      <c r="IC235" s="48"/>
      <c r="ID235" s="49"/>
      <c r="IE235" s="28"/>
      <c r="IF235" s="196"/>
      <c r="IG235" s="119"/>
      <c r="IH235" s="47"/>
      <c r="II235" s="47"/>
      <c r="IJ235" s="48"/>
      <c r="IK235" s="49"/>
      <c r="IL235" s="28"/>
      <c r="IM235" s="196"/>
      <c r="IN235" s="119"/>
      <c r="IO235" s="47"/>
      <c r="IP235" s="47"/>
      <c r="IQ235" s="48"/>
      <c r="IR235" s="49"/>
      <c r="IS235" s="28"/>
      <c r="IT235" s="196"/>
      <c r="IU235" s="119"/>
      <c r="IV235" s="47"/>
      <c r="IW235" s="47"/>
      <c r="IX235" s="48"/>
      <c r="IY235" s="49"/>
      <c r="IZ235" s="28"/>
      <c r="JA235" s="196"/>
      <c r="JB235" s="119"/>
      <c r="JC235" s="47"/>
      <c r="JD235" s="47"/>
      <c r="JE235" s="48"/>
      <c r="JF235" s="49"/>
      <c r="JG235" s="28"/>
      <c r="JH235" s="196"/>
      <c r="JI235" s="119"/>
      <c r="JJ235" s="47"/>
      <c r="JK235" s="47"/>
      <c r="JL235" s="48"/>
      <c r="JM235" s="49"/>
      <c r="JN235" s="28"/>
      <c r="JO235" s="196"/>
      <c r="JP235" s="119"/>
      <c r="JQ235" s="47"/>
      <c r="JR235" s="47"/>
      <c r="JS235" s="48"/>
      <c r="JT235" s="49"/>
      <c r="JU235" s="28"/>
      <c r="JV235" s="196"/>
      <c r="JW235" s="119"/>
      <c r="JX235" s="47"/>
      <c r="JY235" s="47"/>
      <c r="JZ235" s="48"/>
      <c r="KA235" s="49"/>
      <c r="KB235" s="28"/>
      <c r="KC235" s="196"/>
      <c r="KD235" s="119"/>
      <c r="KE235" s="47"/>
      <c r="KF235" s="47"/>
      <c r="KG235" s="48"/>
      <c r="KH235" s="49"/>
      <c r="KI235" s="28"/>
      <c r="KJ235" s="196"/>
      <c r="KK235" s="119"/>
      <c r="KL235" s="47"/>
      <c r="KM235" s="47"/>
      <c r="KN235" s="48"/>
      <c r="KO235" s="49"/>
      <c r="KP235" s="28"/>
      <c r="KQ235" s="196"/>
      <c r="KR235" s="119"/>
      <c r="KS235" s="47"/>
      <c r="KT235" s="47"/>
      <c r="KU235" s="48"/>
      <c r="KV235" s="49"/>
      <c r="KW235" s="28"/>
      <c r="KX235" s="196"/>
      <c r="KY235" s="119"/>
      <c r="KZ235" s="47"/>
      <c r="LA235" s="47"/>
      <c r="LB235" s="48"/>
      <c r="LC235" s="49"/>
      <c r="LD235" s="28"/>
      <c r="LE235" s="196"/>
      <c r="LF235" s="119"/>
      <c r="LG235" s="47"/>
      <c r="LH235" s="47"/>
      <c r="LI235" s="48"/>
      <c r="LJ235" s="49"/>
      <c r="LK235" s="28"/>
      <c r="LL235" s="196"/>
      <c r="LM235" s="119"/>
      <c r="LN235" s="47"/>
      <c r="LO235" s="47"/>
      <c r="LP235" s="48"/>
      <c r="LQ235" s="49"/>
      <c r="LR235" s="28"/>
      <c r="LS235" s="196"/>
      <c r="LT235" s="119"/>
      <c r="LU235" s="47"/>
      <c r="LV235" s="47"/>
      <c r="LW235" s="48"/>
      <c r="LX235" s="49"/>
      <c r="LY235" s="28"/>
      <c r="LZ235" s="196"/>
      <c r="MA235" s="119"/>
      <c r="MB235" s="47"/>
      <c r="MC235" s="47"/>
      <c r="MD235" s="48"/>
      <c r="ME235" s="49"/>
      <c r="MF235" s="28"/>
      <c r="MG235" s="196"/>
      <c r="MH235" s="119"/>
      <c r="MI235" s="47"/>
      <c r="MJ235" s="47"/>
      <c r="MK235" s="48"/>
      <c r="ML235" s="49"/>
      <c r="MM235" s="28"/>
      <c r="MN235" s="196"/>
      <c r="MO235" s="119"/>
      <c r="MP235" s="47"/>
      <c r="MQ235" s="47"/>
      <c r="MR235" s="48"/>
      <c r="MS235" s="49"/>
      <c r="MT235" s="28"/>
      <c r="MU235" s="196"/>
      <c r="MV235" s="119"/>
      <c r="MW235" s="47"/>
      <c r="MX235" s="47"/>
      <c r="MY235" s="48"/>
      <c r="MZ235" s="49"/>
      <c r="NA235" s="28"/>
      <c r="NB235" s="196"/>
      <c r="NC235" s="119"/>
      <c r="ND235" s="47"/>
      <c r="NE235" s="47"/>
      <c r="NF235" s="48"/>
      <c r="NG235" s="49"/>
      <c r="NH235" s="28"/>
      <c r="NI235" s="196"/>
      <c r="NJ235" s="119"/>
      <c r="NK235" s="47"/>
      <c r="NL235" s="47"/>
      <c r="NM235" s="48"/>
      <c r="NN235" s="49"/>
      <c r="NO235" s="28"/>
      <c r="NP235" s="196"/>
      <c r="NQ235" s="119"/>
      <c r="NR235" s="47"/>
      <c r="NS235" s="47"/>
      <c r="NT235" s="48"/>
      <c r="NU235" s="49"/>
      <c r="NV235" s="28"/>
      <c r="NW235" s="196"/>
      <c r="NX235" s="119"/>
      <c r="NY235" s="47"/>
      <c r="NZ235" s="47"/>
      <c r="OA235" s="48"/>
      <c r="OB235" s="49"/>
      <c r="OC235" s="28"/>
      <c r="OD235" s="196"/>
      <c r="OE235" s="119"/>
      <c r="OF235" s="47"/>
      <c r="OG235" s="47"/>
      <c r="OH235" s="48"/>
      <c r="OI235" s="49"/>
      <c r="OJ235" s="28"/>
      <c r="OK235" s="196"/>
      <c r="OL235" s="119"/>
      <c r="OM235" s="47"/>
      <c r="ON235" s="47"/>
      <c r="OO235" s="48"/>
      <c r="OP235" s="49"/>
      <c r="OQ235" s="28"/>
      <c r="OR235" s="196"/>
      <c r="OS235" s="119"/>
      <c r="OT235" s="47"/>
      <c r="OU235" s="47"/>
      <c r="OV235" s="48"/>
      <c r="OW235" s="49"/>
      <c r="OX235" s="28"/>
      <c r="OY235" s="196"/>
      <c r="OZ235" s="119"/>
      <c r="PA235" s="47"/>
      <c r="PB235" s="47"/>
      <c r="PC235" s="48"/>
      <c r="PD235" s="49"/>
      <c r="PE235" s="28"/>
      <c r="PF235" s="196"/>
      <c r="PG235" s="119"/>
      <c r="PH235" s="47"/>
      <c r="PI235" s="47"/>
      <c r="PJ235" s="48"/>
      <c r="PK235" s="49"/>
      <c r="PL235" s="28"/>
      <c r="PM235" s="196"/>
      <c r="PN235" s="119"/>
      <c r="PO235" s="47"/>
      <c r="PP235" s="47"/>
      <c r="PQ235" s="48"/>
      <c r="PR235" s="49"/>
      <c r="PS235" s="28"/>
      <c r="PT235" s="196"/>
      <c r="PU235" s="119"/>
      <c r="PV235" s="47"/>
      <c r="PW235" s="47"/>
      <c r="PX235" s="48"/>
      <c r="PY235" s="49"/>
      <c r="PZ235" s="28"/>
      <c r="QA235" s="196"/>
      <c r="QB235" s="119"/>
      <c r="QC235" s="47"/>
      <c r="QD235" s="47"/>
      <c r="QE235" s="48"/>
      <c r="QF235" s="49"/>
      <c r="QG235" s="28"/>
      <c r="QH235" s="196"/>
      <c r="QI235" s="119"/>
      <c r="QJ235" s="47"/>
      <c r="QK235" s="47"/>
      <c r="QL235" s="48"/>
      <c r="QM235" s="49"/>
      <c r="QN235" s="28"/>
      <c r="QO235" s="196"/>
      <c r="QP235" s="119"/>
      <c r="QQ235" s="47"/>
      <c r="QR235" s="47"/>
      <c r="QS235" s="48"/>
      <c r="QT235" s="49"/>
      <c r="QU235" s="28"/>
      <c r="QV235" s="196"/>
      <c r="QW235" s="119"/>
      <c r="QX235" s="47"/>
      <c r="QY235" s="47"/>
      <c r="QZ235" s="48"/>
      <c r="RA235" s="49"/>
      <c r="RB235" s="28"/>
      <c r="RC235" s="196"/>
      <c r="RD235" s="119"/>
      <c r="RE235" s="47"/>
      <c r="RF235" s="47"/>
      <c r="RG235" s="48"/>
      <c r="RH235" s="49"/>
      <c r="RI235" s="28"/>
      <c r="RJ235" s="196"/>
      <c r="RK235" s="119"/>
      <c r="RL235" s="47"/>
      <c r="RM235" s="47"/>
      <c r="RN235" s="48"/>
      <c r="RO235" s="49"/>
      <c r="RP235" s="28"/>
      <c r="RQ235" s="196"/>
      <c r="RR235" s="119"/>
      <c r="RS235" s="47"/>
      <c r="RT235" s="47"/>
      <c r="RU235" s="48"/>
      <c r="RV235" s="49"/>
      <c r="RW235" s="28"/>
      <c r="RX235" s="196"/>
      <c r="RY235" s="119"/>
      <c r="RZ235" s="47"/>
      <c r="SA235" s="47"/>
      <c r="SB235" s="48"/>
      <c r="SC235" s="49"/>
      <c r="SD235" s="28"/>
      <c r="SE235" s="196"/>
      <c r="SF235" s="119"/>
      <c r="SG235" s="47"/>
      <c r="SH235" s="47"/>
      <c r="SI235" s="48"/>
      <c r="SJ235" s="49"/>
      <c r="SK235" s="28"/>
      <c r="SL235" s="196"/>
      <c r="SM235" s="119"/>
      <c r="SN235" s="47"/>
      <c r="SO235" s="47"/>
      <c r="SP235" s="48"/>
      <c r="SQ235" s="49"/>
      <c r="SR235" s="28"/>
      <c r="SS235" s="196"/>
      <c r="ST235" s="119"/>
      <c r="SU235" s="47"/>
      <c r="SV235" s="47"/>
      <c r="SW235" s="48"/>
      <c r="SX235" s="49"/>
      <c r="SY235" s="28"/>
      <c r="SZ235" s="196"/>
      <c r="TA235" s="119"/>
      <c r="TB235" s="47"/>
      <c r="TC235" s="47"/>
      <c r="TD235" s="48"/>
      <c r="TE235" s="49"/>
      <c r="TF235" s="28"/>
      <c r="TG235" s="196"/>
      <c r="TH235" s="119"/>
      <c r="TI235" s="47"/>
      <c r="TJ235" s="47"/>
      <c r="TK235" s="48"/>
      <c r="TL235" s="49"/>
      <c r="TM235" s="28"/>
      <c r="TN235" s="196"/>
      <c r="TO235" s="119"/>
      <c r="TP235" s="47"/>
      <c r="TQ235" s="47"/>
      <c r="TR235" s="48"/>
      <c r="TS235" s="49"/>
      <c r="TT235" s="28"/>
      <c r="TU235" s="196"/>
      <c r="TV235" s="119"/>
      <c r="TW235" s="47"/>
      <c r="TX235" s="47"/>
      <c r="TY235" s="48"/>
      <c r="TZ235" s="49"/>
      <c r="UA235" s="28"/>
      <c r="UB235" s="196"/>
      <c r="UC235" s="119"/>
      <c r="UD235" s="47"/>
      <c r="UE235" s="47"/>
      <c r="UF235" s="48"/>
      <c r="UG235" s="49"/>
      <c r="UH235" s="28"/>
      <c r="UI235" s="196"/>
      <c r="UJ235" s="119"/>
      <c r="UK235" s="47"/>
      <c r="UL235" s="47"/>
      <c r="UM235" s="48"/>
      <c r="UN235" s="49"/>
      <c r="UO235" s="28"/>
      <c r="UP235" s="196"/>
      <c r="UQ235" s="119"/>
      <c r="UR235" s="47"/>
      <c r="US235" s="47"/>
      <c r="UT235" s="48"/>
      <c r="UU235" s="49"/>
      <c r="UV235" s="28"/>
      <c r="UW235" s="196"/>
      <c r="UX235" s="119"/>
      <c r="UY235" s="47"/>
      <c r="UZ235" s="47"/>
      <c r="VA235" s="48"/>
      <c r="VB235" s="49"/>
      <c r="VC235" s="28"/>
      <c r="VD235" s="196"/>
      <c r="VE235" s="119"/>
      <c r="VF235" s="47"/>
      <c r="VG235" s="47"/>
      <c r="VH235" s="48"/>
      <c r="VI235" s="49"/>
      <c r="VJ235" s="28"/>
      <c r="VK235" s="196"/>
      <c r="VL235" s="119"/>
      <c r="VM235" s="47"/>
      <c r="VN235" s="47"/>
      <c r="VO235" s="48"/>
      <c r="VP235" s="49"/>
      <c r="VQ235" s="28"/>
      <c r="VR235" s="196"/>
      <c r="VS235" s="119"/>
      <c r="VT235" s="47"/>
      <c r="VU235" s="47"/>
      <c r="VV235" s="48"/>
      <c r="VW235" s="49"/>
      <c r="VX235" s="28"/>
      <c r="VY235" s="196"/>
      <c r="VZ235" s="119"/>
      <c r="WA235" s="47"/>
      <c r="WB235" s="47"/>
      <c r="WC235" s="48"/>
      <c r="WD235" s="49"/>
      <c r="WE235" s="28"/>
      <c r="WF235" s="196"/>
      <c r="WG235" s="119"/>
      <c r="WH235" s="47"/>
      <c r="WI235" s="47"/>
      <c r="WJ235" s="48"/>
      <c r="WK235" s="49"/>
      <c r="WL235" s="28"/>
      <c r="WM235" s="196"/>
      <c r="WN235" s="119"/>
      <c r="WO235" s="47"/>
      <c r="WP235" s="47"/>
      <c r="WQ235" s="48"/>
      <c r="WR235" s="49"/>
      <c r="WS235" s="28"/>
      <c r="WT235" s="196"/>
      <c r="WU235" s="119"/>
      <c r="WV235" s="47"/>
      <c r="WW235" s="47"/>
      <c r="WX235" s="48"/>
      <c r="WY235" s="49"/>
      <c r="WZ235" s="28"/>
      <c r="XA235" s="196"/>
      <c r="XB235" s="119"/>
      <c r="XC235" s="47"/>
      <c r="XD235" s="47"/>
      <c r="XE235" s="48"/>
      <c r="XF235" s="49"/>
      <c r="XG235" s="28"/>
      <c r="XH235" s="196"/>
      <c r="XI235" s="119"/>
      <c r="XJ235" s="47"/>
      <c r="XK235" s="47"/>
      <c r="XL235" s="48"/>
      <c r="XM235" s="49"/>
      <c r="XN235" s="28"/>
      <c r="XO235" s="196"/>
      <c r="XP235" s="119"/>
      <c r="XQ235" s="47"/>
      <c r="XR235" s="47"/>
      <c r="XS235" s="48"/>
      <c r="XT235" s="49"/>
      <c r="XU235" s="28"/>
      <c r="XV235" s="196"/>
      <c r="XW235" s="119"/>
      <c r="XX235" s="47"/>
      <c r="XY235" s="47"/>
      <c r="XZ235" s="48"/>
      <c r="YA235" s="49"/>
      <c r="YB235" s="28"/>
      <c r="YC235" s="196"/>
      <c r="YD235" s="119"/>
      <c r="YE235" s="47"/>
      <c r="YF235" s="47"/>
      <c r="YG235" s="48"/>
      <c r="YH235" s="49"/>
      <c r="YI235" s="28"/>
      <c r="YJ235" s="196"/>
      <c r="YK235" s="119"/>
      <c r="YL235" s="47"/>
      <c r="YM235" s="47"/>
      <c r="YN235" s="48"/>
      <c r="YO235" s="49"/>
      <c r="YP235" s="28"/>
      <c r="YQ235" s="196"/>
      <c r="YR235" s="119"/>
      <c r="YS235" s="47"/>
      <c r="YT235" s="47"/>
      <c r="YU235" s="48"/>
      <c r="YV235" s="49"/>
      <c r="YW235" s="28"/>
      <c r="YX235" s="196"/>
      <c r="YY235" s="119"/>
      <c r="YZ235" s="47"/>
      <c r="ZA235" s="47"/>
      <c r="ZB235" s="48"/>
      <c r="ZC235" s="49"/>
      <c r="ZD235" s="28"/>
      <c r="ZE235" s="196"/>
      <c r="ZF235" s="119"/>
      <c r="ZG235" s="47"/>
      <c r="ZH235" s="47"/>
      <c r="ZI235" s="48"/>
      <c r="ZJ235" s="49"/>
      <c r="ZK235" s="28"/>
      <c r="ZL235" s="196"/>
      <c r="ZM235" s="119"/>
      <c r="ZN235" s="47"/>
      <c r="ZO235" s="47"/>
      <c r="ZP235" s="48"/>
      <c r="ZQ235" s="49"/>
      <c r="ZR235" s="28"/>
      <c r="ZS235" s="196"/>
      <c r="ZT235" s="119"/>
      <c r="ZU235" s="47"/>
      <c r="ZV235" s="47"/>
      <c r="ZW235" s="48"/>
      <c r="ZX235" s="49"/>
      <c r="ZY235" s="28"/>
      <c r="ZZ235" s="196"/>
      <c r="AAA235" s="119"/>
      <c r="AAB235" s="47"/>
      <c r="AAC235" s="47"/>
      <c r="AAD235" s="48"/>
      <c r="AAE235" s="49"/>
      <c r="AAF235" s="28"/>
      <c r="AAG235" s="196"/>
      <c r="AAH235" s="119"/>
      <c r="AAI235" s="47"/>
      <c r="AAJ235" s="47"/>
      <c r="AAK235" s="48"/>
      <c r="AAL235" s="49"/>
      <c r="AAM235" s="28"/>
      <c r="AAN235" s="196"/>
      <c r="AAO235" s="119"/>
      <c r="AAP235" s="47"/>
      <c r="AAQ235" s="47"/>
      <c r="AAR235" s="48"/>
      <c r="AAS235" s="49"/>
      <c r="AAT235" s="28"/>
      <c r="AAU235" s="196"/>
      <c r="AAV235" s="119"/>
      <c r="AAW235" s="47"/>
      <c r="AAX235" s="47"/>
      <c r="AAY235" s="48"/>
      <c r="AAZ235" s="49"/>
      <c r="ABA235" s="28"/>
      <c r="ABB235" s="196"/>
      <c r="ABC235" s="119"/>
      <c r="ABD235" s="47"/>
      <c r="ABE235" s="47"/>
      <c r="ABF235" s="48"/>
      <c r="ABG235" s="49"/>
      <c r="ABH235" s="28"/>
      <c r="ABI235" s="196"/>
      <c r="ABJ235" s="119"/>
      <c r="ABK235" s="47"/>
      <c r="ABL235" s="47"/>
      <c r="ABM235" s="48"/>
      <c r="ABN235" s="49"/>
      <c r="ABO235" s="28"/>
      <c r="ABP235" s="196"/>
      <c r="ABQ235" s="119"/>
      <c r="ABR235" s="47"/>
      <c r="ABS235" s="47"/>
      <c r="ABT235" s="48"/>
      <c r="ABU235" s="49"/>
      <c r="ABV235" s="28"/>
      <c r="ABW235" s="196"/>
      <c r="ABX235" s="119"/>
      <c r="ABY235" s="47"/>
      <c r="ABZ235" s="47"/>
      <c r="ACA235" s="48"/>
      <c r="ACB235" s="49"/>
      <c r="ACC235" s="28"/>
      <c r="ACD235" s="196"/>
      <c r="ACE235" s="119"/>
      <c r="ACF235" s="47"/>
      <c r="ACG235" s="47"/>
      <c r="ACH235" s="48"/>
      <c r="ACI235" s="49"/>
      <c r="ACJ235" s="28"/>
      <c r="ACK235" s="196"/>
      <c r="ACL235" s="119"/>
      <c r="ACM235" s="47"/>
      <c r="ACN235" s="47"/>
      <c r="ACO235" s="48"/>
      <c r="ACP235" s="49"/>
      <c r="ACQ235" s="28"/>
      <c r="ACR235" s="196"/>
      <c r="ACS235" s="119"/>
      <c r="ACT235" s="47"/>
      <c r="ACU235" s="47"/>
      <c r="ACV235" s="48"/>
      <c r="ACW235" s="49"/>
      <c r="ACX235" s="28"/>
      <c r="ACY235" s="196"/>
      <c r="ACZ235" s="119"/>
      <c r="ADA235" s="47"/>
      <c r="ADB235" s="47"/>
      <c r="ADC235" s="48"/>
      <c r="ADD235" s="49"/>
      <c r="ADE235" s="28"/>
      <c r="ADF235" s="196"/>
      <c r="ADG235" s="119"/>
      <c r="ADH235" s="47"/>
      <c r="ADI235" s="47"/>
      <c r="ADJ235" s="48"/>
      <c r="ADK235" s="49"/>
      <c r="ADL235" s="28"/>
      <c r="ADM235" s="196"/>
      <c r="ADN235" s="119"/>
      <c r="ADO235" s="47"/>
      <c r="ADP235" s="47"/>
      <c r="ADQ235" s="48"/>
      <c r="ADR235" s="49"/>
      <c r="ADS235" s="28"/>
      <c r="ADT235" s="196"/>
      <c r="ADU235" s="119"/>
      <c r="ADV235" s="47"/>
      <c r="ADW235" s="47"/>
      <c r="ADX235" s="48"/>
      <c r="ADY235" s="49"/>
      <c r="ADZ235" s="28"/>
      <c r="AEA235" s="196"/>
      <c r="AEB235" s="119"/>
      <c r="AEC235" s="47"/>
      <c r="AED235" s="47"/>
      <c r="AEE235" s="48"/>
      <c r="AEF235" s="49"/>
      <c r="AEG235" s="28"/>
      <c r="AEH235" s="196"/>
      <c r="AEI235" s="119"/>
      <c r="AEJ235" s="47"/>
      <c r="AEK235" s="47"/>
      <c r="AEL235" s="48"/>
      <c r="AEM235" s="49"/>
      <c r="AEN235" s="28"/>
      <c r="AEO235" s="196"/>
      <c r="AEP235" s="119"/>
      <c r="AEQ235" s="47"/>
      <c r="AER235" s="47"/>
      <c r="AES235" s="48"/>
      <c r="AET235" s="49"/>
      <c r="AEU235" s="28"/>
      <c r="AEV235" s="196"/>
      <c r="AEW235" s="119"/>
      <c r="AEX235" s="47"/>
      <c r="AEY235" s="47"/>
      <c r="AEZ235" s="48"/>
      <c r="AFA235" s="49"/>
      <c r="AFB235" s="28"/>
      <c r="AFC235" s="196"/>
      <c r="AFD235" s="119"/>
      <c r="AFE235" s="47"/>
      <c r="AFF235" s="47"/>
      <c r="AFG235" s="48"/>
      <c r="AFH235" s="49"/>
      <c r="AFI235" s="28"/>
      <c r="AFJ235" s="196"/>
      <c r="AFK235" s="119"/>
      <c r="AFL235" s="47"/>
      <c r="AFM235" s="47"/>
      <c r="AFN235" s="48"/>
      <c r="AFO235" s="49"/>
      <c r="AFP235" s="28"/>
      <c r="AFQ235" s="196"/>
      <c r="AFR235" s="119"/>
      <c r="AFS235" s="47"/>
      <c r="AFT235" s="47"/>
      <c r="AFU235" s="48"/>
      <c r="AFV235" s="49"/>
      <c r="AFW235" s="28"/>
      <c r="AFX235" s="196"/>
      <c r="AFY235" s="119"/>
      <c r="AFZ235" s="47"/>
      <c r="AGA235" s="47"/>
      <c r="AGB235" s="48"/>
      <c r="AGC235" s="49"/>
      <c r="AGD235" s="28"/>
      <c r="AGE235" s="196"/>
      <c r="AGF235" s="119"/>
      <c r="AGG235" s="47"/>
      <c r="AGH235" s="47"/>
      <c r="AGI235" s="48"/>
      <c r="AGJ235" s="49"/>
      <c r="AGK235" s="28"/>
      <c r="AGL235" s="196"/>
      <c r="AGM235" s="119"/>
      <c r="AGN235" s="47"/>
      <c r="AGO235" s="47"/>
      <c r="AGP235" s="48"/>
      <c r="AGQ235" s="49"/>
      <c r="AGR235" s="28"/>
      <c r="AGS235" s="196"/>
      <c r="AGT235" s="119"/>
      <c r="AGU235" s="47"/>
      <c r="AGV235" s="47"/>
      <c r="AGW235" s="48"/>
      <c r="AGX235" s="49"/>
      <c r="AGY235" s="28"/>
      <c r="AGZ235" s="196"/>
      <c r="AHA235" s="119"/>
      <c r="AHB235" s="47"/>
      <c r="AHC235" s="47"/>
      <c r="AHD235" s="48"/>
      <c r="AHE235" s="49"/>
      <c r="AHF235" s="28"/>
      <c r="AHG235" s="196"/>
      <c r="AHH235" s="119"/>
      <c r="AHI235" s="47"/>
      <c r="AHJ235" s="47"/>
      <c r="AHK235" s="48"/>
      <c r="AHL235" s="49"/>
      <c r="AHM235" s="28"/>
      <c r="AHN235" s="196"/>
      <c r="AHO235" s="119"/>
      <c r="AHP235" s="47"/>
      <c r="AHQ235" s="47"/>
      <c r="AHR235" s="48"/>
      <c r="AHS235" s="49"/>
      <c r="AHT235" s="28"/>
      <c r="AHU235" s="196"/>
      <c r="AHV235" s="119"/>
      <c r="AHW235" s="47"/>
      <c r="AHX235" s="47"/>
      <c r="AHY235" s="48"/>
      <c r="AHZ235" s="49"/>
      <c r="AIA235" s="28"/>
      <c r="AIB235" s="196"/>
      <c r="AIC235" s="119"/>
      <c r="AID235" s="47"/>
      <c r="AIE235" s="47"/>
      <c r="AIF235" s="48"/>
      <c r="AIG235" s="49"/>
      <c r="AIH235" s="28"/>
      <c r="AII235" s="196"/>
      <c r="AIJ235" s="119"/>
      <c r="AIK235" s="47"/>
      <c r="AIL235" s="47"/>
      <c r="AIM235" s="48"/>
      <c r="AIN235" s="49"/>
      <c r="AIO235" s="28"/>
      <c r="AIP235" s="196"/>
      <c r="AIQ235" s="119"/>
      <c r="AIR235" s="47"/>
      <c r="AIS235" s="47"/>
      <c r="AIT235" s="48"/>
      <c r="AIU235" s="49"/>
      <c r="AIV235" s="28"/>
      <c r="AIW235" s="196"/>
      <c r="AIX235" s="119"/>
      <c r="AIY235" s="47"/>
      <c r="AIZ235" s="47"/>
      <c r="AJA235" s="48"/>
      <c r="AJB235" s="49"/>
      <c r="AJC235" s="28"/>
      <c r="AJD235" s="196"/>
      <c r="AJE235" s="119"/>
      <c r="AJF235" s="47"/>
      <c r="AJG235" s="47"/>
      <c r="AJH235" s="48"/>
      <c r="AJI235" s="49"/>
      <c r="AJJ235" s="28"/>
      <c r="AJK235" s="196"/>
      <c r="AJL235" s="119"/>
      <c r="AJM235" s="47"/>
      <c r="AJN235" s="47"/>
      <c r="AJO235" s="48"/>
      <c r="AJP235" s="49"/>
      <c r="AJQ235" s="28"/>
      <c r="AJR235" s="196"/>
      <c r="AJS235" s="119"/>
      <c r="AJT235" s="47"/>
      <c r="AJU235" s="47"/>
      <c r="AJV235" s="48"/>
      <c r="AJW235" s="49"/>
      <c r="AJX235" s="28"/>
      <c r="AJY235" s="196"/>
      <c r="AJZ235" s="119"/>
      <c r="AKA235" s="47"/>
      <c r="AKB235" s="47"/>
      <c r="AKC235" s="48"/>
      <c r="AKD235" s="49"/>
      <c r="AKE235" s="28"/>
      <c r="AKF235" s="196"/>
      <c r="AKG235" s="119"/>
      <c r="AKH235" s="47"/>
      <c r="AKI235" s="47"/>
      <c r="AKJ235" s="48"/>
      <c r="AKK235" s="49"/>
      <c r="AKL235" s="28"/>
      <c r="AKM235" s="196"/>
      <c r="AKN235" s="119"/>
      <c r="AKO235" s="47"/>
      <c r="AKP235" s="47"/>
      <c r="AKQ235" s="48"/>
      <c r="AKR235" s="49"/>
      <c r="AKS235" s="28"/>
      <c r="AKT235" s="196"/>
      <c r="AKU235" s="119"/>
      <c r="AKV235" s="47"/>
      <c r="AKW235" s="47"/>
      <c r="AKX235" s="48"/>
      <c r="AKY235" s="49"/>
      <c r="AKZ235" s="28"/>
      <c r="ALA235" s="196"/>
      <c r="ALB235" s="119"/>
      <c r="ALC235" s="47"/>
      <c r="ALD235" s="47"/>
      <c r="ALE235" s="48"/>
      <c r="ALF235" s="49"/>
      <c r="ALG235" s="28"/>
      <c r="ALH235" s="196"/>
      <c r="ALI235" s="119"/>
      <c r="ALJ235" s="47"/>
      <c r="ALK235" s="47"/>
      <c r="ALL235" s="48"/>
      <c r="ALM235" s="49"/>
      <c r="ALN235" s="28"/>
      <c r="ALO235" s="196"/>
      <c r="ALP235" s="119"/>
      <c r="ALQ235" s="47"/>
      <c r="ALR235" s="47"/>
      <c r="ALS235" s="48"/>
      <c r="ALT235" s="49"/>
      <c r="ALU235" s="28"/>
      <c r="ALV235" s="196"/>
      <c r="ALW235" s="119"/>
      <c r="ALX235" s="47"/>
      <c r="ALY235" s="47"/>
      <c r="ALZ235" s="48"/>
      <c r="AMA235" s="49"/>
      <c r="AMB235" s="28"/>
      <c r="AMC235" s="196"/>
      <c r="AMD235" s="119"/>
      <c r="AME235" s="47"/>
      <c r="AMF235" s="47"/>
      <c r="AMG235" s="48"/>
      <c r="AMH235" s="49"/>
      <c r="AMI235" s="28"/>
      <c r="AMJ235" s="196"/>
      <c r="AMK235" s="119"/>
      <c r="AML235" s="47"/>
      <c r="AMM235" s="47"/>
      <c r="AMN235" s="48"/>
      <c r="AMO235" s="49"/>
      <c r="AMP235" s="28"/>
      <c r="AMQ235" s="196"/>
      <c r="AMR235" s="119"/>
      <c r="AMS235" s="47"/>
      <c r="AMT235" s="47"/>
      <c r="AMU235" s="48"/>
      <c r="AMV235" s="49"/>
      <c r="AMW235" s="28"/>
      <c r="AMX235" s="196"/>
      <c r="AMY235" s="119"/>
      <c r="AMZ235" s="47"/>
      <c r="ANA235" s="47"/>
      <c r="ANB235" s="48"/>
      <c r="ANC235" s="49"/>
      <c r="AND235" s="28"/>
      <c r="ANE235" s="196"/>
      <c r="ANF235" s="119"/>
      <c r="ANG235" s="47"/>
      <c r="ANH235" s="47"/>
      <c r="ANI235" s="48"/>
      <c r="ANJ235" s="49"/>
      <c r="ANK235" s="28"/>
      <c r="ANL235" s="196"/>
      <c r="ANM235" s="119"/>
      <c r="ANN235" s="47"/>
      <c r="ANO235" s="47"/>
      <c r="ANP235" s="48"/>
      <c r="ANQ235" s="49"/>
      <c r="ANR235" s="28"/>
      <c r="ANS235" s="196"/>
      <c r="ANT235" s="119"/>
      <c r="ANU235" s="47"/>
      <c r="ANV235" s="47"/>
      <c r="ANW235" s="48"/>
      <c r="ANX235" s="49"/>
      <c r="ANY235" s="28"/>
      <c r="ANZ235" s="196"/>
      <c r="AOA235" s="119"/>
      <c r="AOB235" s="47"/>
      <c r="AOC235" s="47"/>
      <c r="AOD235" s="48"/>
      <c r="AOE235" s="49"/>
      <c r="AOF235" s="28"/>
      <c r="AOG235" s="196"/>
      <c r="AOH235" s="119"/>
      <c r="AOI235" s="47"/>
      <c r="AOJ235" s="47"/>
      <c r="AOK235" s="48"/>
      <c r="AOL235" s="49"/>
      <c r="AOM235" s="28"/>
      <c r="AON235" s="196"/>
      <c r="AOO235" s="119"/>
      <c r="AOP235" s="47"/>
      <c r="AOQ235" s="47"/>
      <c r="AOR235" s="48"/>
      <c r="AOS235" s="49"/>
      <c r="AOT235" s="28"/>
      <c r="AOU235" s="196"/>
      <c r="AOV235" s="119"/>
      <c r="AOW235" s="47"/>
      <c r="AOX235" s="47"/>
      <c r="AOY235" s="48"/>
      <c r="AOZ235" s="49"/>
      <c r="APA235" s="28"/>
      <c r="APB235" s="196"/>
      <c r="APC235" s="119"/>
      <c r="APD235" s="47"/>
      <c r="APE235" s="47"/>
      <c r="APF235" s="48"/>
      <c r="APG235" s="49"/>
      <c r="APH235" s="28"/>
      <c r="API235" s="196"/>
      <c r="APJ235" s="119"/>
      <c r="APK235" s="47"/>
      <c r="APL235" s="47"/>
      <c r="APM235" s="48"/>
      <c r="APN235" s="49"/>
      <c r="APO235" s="28"/>
      <c r="APP235" s="196"/>
      <c r="APQ235" s="119"/>
      <c r="APR235" s="47"/>
      <c r="APS235" s="47"/>
      <c r="APT235" s="48"/>
      <c r="APU235" s="49"/>
      <c r="APV235" s="28"/>
      <c r="APW235" s="196"/>
      <c r="APX235" s="119"/>
      <c r="APY235" s="47"/>
      <c r="APZ235" s="47"/>
      <c r="AQA235" s="48"/>
      <c r="AQB235" s="49"/>
      <c r="AQC235" s="28"/>
      <c r="AQD235" s="196"/>
      <c r="AQE235" s="119"/>
      <c r="AQF235" s="47"/>
      <c r="AQG235" s="47"/>
      <c r="AQH235" s="48"/>
      <c r="AQI235" s="49"/>
      <c r="AQJ235" s="28"/>
      <c r="AQK235" s="196"/>
      <c r="AQL235" s="119"/>
      <c r="AQM235" s="47"/>
      <c r="AQN235" s="47"/>
      <c r="AQO235" s="48"/>
      <c r="AQP235" s="49"/>
      <c r="AQQ235" s="28"/>
      <c r="AQR235" s="196"/>
      <c r="AQS235" s="119"/>
      <c r="AQT235" s="47"/>
      <c r="AQU235" s="47"/>
      <c r="AQV235" s="48"/>
      <c r="AQW235" s="49"/>
      <c r="AQX235" s="28"/>
      <c r="AQY235" s="196"/>
      <c r="AQZ235" s="119"/>
      <c r="ARA235" s="47"/>
      <c r="ARB235" s="47"/>
      <c r="ARC235" s="48"/>
      <c r="ARD235" s="49"/>
      <c r="ARE235" s="28"/>
      <c r="ARF235" s="196"/>
      <c r="ARG235" s="119"/>
      <c r="ARH235" s="47"/>
      <c r="ARI235" s="47"/>
      <c r="ARJ235" s="48"/>
      <c r="ARK235" s="49"/>
      <c r="ARL235" s="28"/>
      <c r="ARM235" s="196"/>
      <c r="ARN235" s="119"/>
      <c r="ARO235" s="47"/>
      <c r="ARP235" s="47"/>
      <c r="ARQ235" s="48"/>
      <c r="ARR235" s="49"/>
      <c r="ARS235" s="28"/>
      <c r="ART235" s="196"/>
      <c r="ARU235" s="119"/>
      <c r="ARV235" s="47"/>
      <c r="ARW235" s="47"/>
      <c r="ARX235" s="48"/>
      <c r="ARY235" s="49"/>
      <c r="ARZ235" s="28"/>
      <c r="ASA235" s="196"/>
      <c r="ASB235" s="119"/>
      <c r="ASC235" s="47"/>
      <c r="ASD235" s="47"/>
      <c r="ASE235" s="48"/>
      <c r="ASF235" s="49"/>
      <c r="ASG235" s="28"/>
      <c r="ASH235" s="196"/>
      <c r="ASI235" s="119"/>
      <c r="ASJ235" s="47"/>
      <c r="ASK235" s="47"/>
      <c r="ASL235" s="48"/>
      <c r="ASM235" s="49"/>
      <c r="ASN235" s="28"/>
      <c r="ASO235" s="196"/>
      <c r="ASP235" s="119"/>
      <c r="ASQ235" s="47"/>
      <c r="ASR235" s="47"/>
      <c r="ASS235" s="48"/>
      <c r="AST235" s="49"/>
      <c r="ASU235" s="28"/>
      <c r="ASV235" s="196"/>
      <c r="ASW235" s="119"/>
      <c r="ASX235" s="47"/>
      <c r="ASY235" s="47"/>
      <c r="ASZ235" s="48"/>
      <c r="ATA235" s="49"/>
      <c r="ATB235" s="28"/>
      <c r="ATC235" s="196"/>
      <c r="ATD235" s="119"/>
      <c r="ATE235" s="47"/>
      <c r="ATF235" s="47"/>
      <c r="ATG235" s="48"/>
      <c r="ATH235" s="49"/>
      <c r="ATI235" s="28"/>
      <c r="ATJ235" s="196"/>
      <c r="ATK235" s="119"/>
      <c r="ATL235" s="47"/>
      <c r="ATM235" s="47"/>
      <c r="ATN235" s="48"/>
      <c r="ATO235" s="49"/>
      <c r="ATP235" s="28"/>
      <c r="ATQ235" s="196"/>
      <c r="ATR235" s="119"/>
      <c r="ATS235" s="47"/>
      <c r="ATT235" s="47"/>
      <c r="ATU235" s="48"/>
      <c r="ATV235" s="49"/>
      <c r="ATW235" s="28"/>
      <c r="ATX235" s="196"/>
      <c r="ATY235" s="119"/>
      <c r="ATZ235" s="47"/>
      <c r="AUA235" s="47"/>
      <c r="AUB235" s="48"/>
      <c r="AUC235" s="49"/>
      <c r="AUD235" s="28"/>
      <c r="AUE235" s="196"/>
      <c r="AUF235" s="119"/>
      <c r="AUG235" s="47"/>
      <c r="AUH235" s="47"/>
      <c r="AUI235" s="48"/>
      <c r="AUJ235" s="49"/>
      <c r="AUK235" s="28"/>
      <c r="AUL235" s="196"/>
      <c r="AUM235" s="119"/>
      <c r="AUN235" s="47"/>
      <c r="AUO235" s="47"/>
      <c r="AUP235" s="48"/>
      <c r="AUQ235" s="49"/>
      <c r="AUR235" s="28"/>
      <c r="AUS235" s="196"/>
      <c r="AUT235" s="119"/>
      <c r="AUU235" s="47"/>
      <c r="AUV235" s="47"/>
      <c r="AUW235" s="48"/>
      <c r="AUX235" s="49"/>
      <c r="AUY235" s="28"/>
      <c r="AUZ235" s="196"/>
      <c r="AVA235" s="119"/>
      <c r="AVB235" s="47"/>
      <c r="AVC235" s="47"/>
      <c r="AVD235" s="48"/>
      <c r="AVE235" s="49"/>
      <c r="AVF235" s="28"/>
      <c r="AVG235" s="196"/>
      <c r="AVH235" s="119"/>
      <c r="AVI235" s="47"/>
      <c r="AVJ235" s="47"/>
      <c r="AVK235" s="48"/>
      <c r="AVL235" s="49"/>
      <c r="AVM235" s="28"/>
      <c r="AVN235" s="196"/>
      <c r="AVO235" s="119"/>
      <c r="AVP235" s="47"/>
      <c r="AVQ235" s="47"/>
      <c r="AVR235" s="48"/>
      <c r="AVS235" s="49"/>
      <c r="AVT235" s="28"/>
      <c r="AVU235" s="196"/>
      <c r="AVV235" s="119"/>
      <c r="AVW235" s="47"/>
      <c r="AVX235" s="47"/>
      <c r="AVY235" s="48"/>
      <c r="AVZ235" s="49"/>
      <c r="AWA235" s="28"/>
      <c r="AWB235" s="196"/>
      <c r="AWC235" s="119"/>
      <c r="AWD235" s="47"/>
      <c r="AWE235" s="47"/>
      <c r="AWF235" s="48"/>
      <c r="AWG235" s="49"/>
      <c r="AWH235" s="28"/>
      <c r="AWI235" s="196"/>
      <c r="AWJ235" s="119"/>
      <c r="AWK235" s="47"/>
      <c r="AWL235" s="47"/>
      <c r="AWM235" s="48"/>
      <c r="AWN235" s="49"/>
      <c r="AWO235" s="28"/>
      <c r="AWP235" s="196"/>
      <c r="AWQ235" s="119"/>
      <c r="AWR235" s="47"/>
      <c r="AWS235" s="47"/>
      <c r="AWT235" s="48"/>
      <c r="AWU235" s="49"/>
      <c r="AWV235" s="28"/>
      <c r="AWW235" s="196"/>
      <c r="AWX235" s="119"/>
      <c r="AWY235" s="47"/>
      <c r="AWZ235" s="47"/>
      <c r="AXA235" s="48"/>
      <c r="AXB235" s="49"/>
      <c r="AXC235" s="28"/>
      <c r="AXD235" s="196"/>
      <c r="AXE235" s="119"/>
      <c r="AXF235" s="47"/>
      <c r="AXG235" s="47"/>
      <c r="AXH235" s="48"/>
      <c r="AXI235" s="49"/>
      <c r="AXJ235" s="28"/>
      <c r="AXK235" s="196"/>
      <c r="AXL235" s="119"/>
      <c r="AXM235" s="47"/>
      <c r="AXN235" s="47"/>
      <c r="AXO235" s="48"/>
      <c r="AXP235" s="49"/>
      <c r="AXQ235" s="28"/>
      <c r="AXR235" s="196"/>
      <c r="AXS235" s="119"/>
      <c r="AXT235" s="47"/>
      <c r="AXU235" s="47"/>
      <c r="AXV235" s="48"/>
      <c r="AXW235" s="49"/>
      <c r="AXX235" s="28"/>
      <c r="AXY235" s="196"/>
      <c r="AXZ235" s="119"/>
      <c r="AYA235" s="47"/>
      <c r="AYB235" s="47"/>
      <c r="AYC235" s="48"/>
      <c r="AYD235" s="49"/>
      <c r="AYE235" s="28"/>
      <c r="AYF235" s="196"/>
      <c r="AYG235" s="119"/>
      <c r="AYH235" s="47"/>
      <c r="AYI235" s="47"/>
      <c r="AYJ235" s="48"/>
      <c r="AYK235" s="49"/>
      <c r="AYL235" s="28"/>
      <c r="AYM235" s="196"/>
      <c r="AYN235" s="119"/>
      <c r="AYO235" s="47"/>
      <c r="AYP235" s="47"/>
      <c r="AYQ235" s="48"/>
      <c r="AYR235" s="49"/>
      <c r="AYS235" s="28"/>
      <c r="AYT235" s="196"/>
      <c r="AYU235" s="119"/>
      <c r="AYV235" s="47"/>
      <c r="AYW235" s="47"/>
      <c r="AYX235" s="48"/>
      <c r="AYY235" s="49"/>
      <c r="AYZ235" s="28"/>
      <c r="AZA235" s="196"/>
      <c r="AZB235" s="119"/>
      <c r="AZC235" s="47"/>
      <c r="AZD235" s="47"/>
      <c r="AZE235" s="48"/>
      <c r="AZF235" s="49"/>
      <c r="AZG235" s="28"/>
      <c r="AZH235" s="196"/>
      <c r="AZI235" s="119"/>
      <c r="AZJ235" s="47"/>
      <c r="AZK235" s="47"/>
      <c r="AZL235" s="48"/>
      <c r="AZM235" s="49"/>
      <c r="AZN235" s="28"/>
      <c r="AZO235" s="196"/>
      <c r="AZP235" s="119"/>
      <c r="AZQ235" s="47"/>
      <c r="AZR235" s="47"/>
      <c r="AZS235" s="48"/>
      <c r="AZT235" s="49"/>
      <c r="AZU235" s="28"/>
      <c r="AZV235" s="196"/>
      <c r="AZW235" s="119"/>
      <c r="AZX235" s="47"/>
      <c r="AZY235" s="47"/>
      <c r="AZZ235" s="48"/>
      <c r="BAA235" s="49"/>
      <c r="BAB235" s="28"/>
      <c r="BAC235" s="196"/>
      <c r="BAD235" s="119"/>
      <c r="BAE235" s="47"/>
      <c r="BAF235" s="47"/>
      <c r="BAG235" s="48"/>
      <c r="BAH235" s="49"/>
      <c r="BAI235" s="28"/>
      <c r="BAJ235" s="196"/>
      <c r="BAK235" s="119"/>
      <c r="BAL235" s="47"/>
      <c r="BAM235" s="47"/>
      <c r="BAN235" s="48"/>
      <c r="BAO235" s="49"/>
      <c r="BAP235" s="28"/>
      <c r="BAQ235" s="196"/>
      <c r="BAR235" s="119"/>
      <c r="BAS235" s="47"/>
      <c r="BAT235" s="47"/>
      <c r="BAU235" s="48"/>
      <c r="BAV235" s="49"/>
      <c r="BAW235" s="28"/>
      <c r="BAX235" s="196"/>
      <c r="BAY235" s="119"/>
      <c r="BAZ235" s="47"/>
      <c r="BBA235" s="47"/>
      <c r="BBB235" s="48"/>
      <c r="BBC235" s="49"/>
      <c r="BBD235" s="28"/>
      <c r="BBE235" s="196"/>
      <c r="BBF235" s="119"/>
      <c r="BBG235" s="47"/>
      <c r="BBH235" s="47"/>
      <c r="BBI235" s="48"/>
      <c r="BBJ235" s="49"/>
      <c r="BBK235" s="28"/>
      <c r="BBL235" s="196"/>
      <c r="BBM235" s="119"/>
      <c r="BBN235" s="47"/>
      <c r="BBO235" s="47"/>
      <c r="BBP235" s="48"/>
      <c r="BBQ235" s="49"/>
      <c r="BBR235" s="28"/>
      <c r="BBS235" s="196"/>
      <c r="BBT235" s="119"/>
      <c r="BBU235" s="47"/>
      <c r="BBV235" s="47"/>
      <c r="BBW235" s="48"/>
      <c r="BBX235" s="49"/>
      <c r="BBY235" s="28"/>
      <c r="BBZ235" s="196"/>
      <c r="BCA235" s="119"/>
      <c r="BCB235" s="47"/>
      <c r="BCC235" s="47"/>
      <c r="BCD235" s="48"/>
      <c r="BCE235" s="49"/>
      <c r="BCF235" s="28"/>
      <c r="BCG235" s="196"/>
      <c r="BCH235" s="119"/>
      <c r="BCI235" s="47"/>
      <c r="BCJ235" s="47"/>
      <c r="BCK235" s="48"/>
      <c r="BCL235" s="49"/>
      <c r="BCM235" s="28"/>
      <c r="BCN235" s="196"/>
      <c r="BCO235" s="119"/>
      <c r="BCP235" s="47"/>
      <c r="BCQ235" s="47"/>
      <c r="BCR235" s="48"/>
      <c r="BCS235" s="49"/>
      <c r="BCT235" s="28"/>
      <c r="BCU235" s="196"/>
      <c r="BCV235" s="119"/>
      <c r="BCW235" s="47"/>
      <c r="BCX235" s="47"/>
      <c r="BCY235" s="48"/>
      <c r="BCZ235" s="49"/>
      <c r="BDA235" s="28"/>
      <c r="BDB235" s="196"/>
      <c r="BDC235" s="119"/>
      <c r="BDD235" s="47"/>
      <c r="BDE235" s="47"/>
      <c r="BDF235" s="48"/>
      <c r="BDG235" s="49"/>
      <c r="BDH235" s="28"/>
      <c r="BDI235" s="196"/>
      <c r="BDJ235" s="119"/>
      <c r="BDK235" s="47"/>
      <c r="BDL235" s="47"/>
      <c r="BDM235" s="48"/>
      <c r="BDN235" s="49"/>
      <c r="BDO235" s="28"/>
      <c r="BDP235" s="196"/>
      <c r="BDQ235" s="119"/>
      <c r="BDR235" s="47"/>
      <c r="BDS235" s="47"/>
      <c r="BDT235" s="48"/>
      <c r="BDU235" s="49"/>
      <c r="BDV235" s="28"/>
      <c r="BDW235" s="196"/>
      <c r="BDX235" s="119"/>
      <c r="BDY235" s="47"/>
      <c r="BDZ235" s="47"/>
      <c r="BEA235" s="48"/>
      <c r="BEB235" s="49"/>
      <c r="BEC235" s="28"/>
      <c r="BED235" s="196"/>
      <c r="BEE235" s="119"/>
      <c r="BEF235" s="47"/>
      <c r="BEG235" s="47"/>
      <c r="BEH235" s="48"/>
      <c r="BEI235" s="49"/>
      <c r="BEJ235" s="28"/>
      <c r="BEK235" s="196"/>
      <c r="BEL235" s="119"/>
      <c r="BEM235" s="47"/>
      <c r="BEN235" s="47"/>
      <c r="BEO235" s="48"/>
      <c r="BEP235" s="49"/>
      <c r="BEQ235" s="28"/>
      <c r="BER235" s="196"/>
      <c r="BES235" s="119"/>
      <c r="BET235" s="47"/>
      <c r="BEU235" s="47"/>
      <c r="BEV235" s="48"/>
      <c r="BEW235" s="49"/>
      <c r="BEX235" s="28"/>
      <c r="BEY235" s="196"/>
      <c r="BEZ235" s="119"/>
      <c r="BFA235" s="47"/>
      <c r="BFB235" s="47"/>
      <c r="BFC235" s="48"/>
      <c r="BFD235" s="49"/>
      <c r="BFE235" s="28"/>
      <c r="BFF235" s="196"/>
      <c r="BFG235" s="119"/>
      <c r="BFH235" s="47"/>
      <c r="BFI235" s="47"/>
      <c r="BFJ235" s="48"/>
      <c r="BFK235" s="49"/>
      <c r="BFL235" s="28"/>
      <c r="BFM235" s="196"/>
      <c r="BFN235" s="119"/>
      <c r="BFO235" s="47"/>
      <c r="BFP235" s="47"/>
      <c r="BFQ235" s="48"/>
      <c r="BFR235" s="49"/>
      <c r="BFS235" s="28"/>
      <c r="BFT235" s="196"/>
      <c r="BFU235" s="119"/>
      <c r="BFV235" s="47"/>
      <c r="BFW235" s="47"/>
      <c r="BFX235" s="48"/>
      <c r="BFY235" s="49"/>
      <c r="BFZ235" s="28"/>
      <c r="BGA235" s="196"/>
      <c r="BGB235" s="119"/>
      <c r="BGC235" s="47"/>
      <c r="BGD235" s="47"/>
      <c r="BGE235" s="48"/>
      <c r="BGF235" s="49"/>
      <c r="BGG235" s="28"/>
      <c r="BGH235" s="196"/>
      <c r="BGI235" s="119"/>
      <c r="BGJ235" s="47"/>
      <c r="BGK235" s="47"/>
      <c r="BGL235" s="48"/>
      <c r="BGM235" s="49"/>
      <c r="BGN235" s="28"/>
      <c r="BGO235" s="196"/>
      <c r="BGP235" s="119"/>
      <c r="BGQ235" s="47"/>
      <c r="BGR235" s="47"/>
      <c r="BGS235" s="48"/>
      <c r="BGT235" s="49"/>
      <c r="BGU235" s="28"/>
      <c r="BGV235" s="196"/>
      <c r="BGW235" s="119"/>
      <c r="BGX235" s="47"/>
      <c r="BGY235" s="47"/>
      <c r="BGZ235" s="48"/>
      <c r="BHA235" s="49"/>
      <c r="BHB235" s="28"/>
      <c r="BHC235" s="196"/>
      <c r="BHD235" s="119"/>
      <c r="BHE235" s="47"/>
      <c r="BHF235" s="47"/>
      <c r="BHG235" s="48"/>
      <c r="BHH235" s="49"/>
      <c r="BHI235" s="28"/>
      <c r="BHJ235" s="196"/>
      <c r="BHK235" s="119"/>
      <c r="BHL235" s="47"/>
      <c r="BHM235" s="47"/>
      <c r="BHN235" s="48"/>
      <c r="BHO235" s="49"/>
      <c r="BHP235" s="28"/>
      <c r="BHQ235" s="196"/>
      <c r="BHR235" s="119"/>
      <c r="BHS235" s="47"/>
      <c r="BHT235" s="47"/>
      <c r="BHU235" s="48"/>
      <c r="BHV235" s="49"/>
      <c r="BHW235" s="28"/>
      <c r="BHX235" s="196"/>
      <c r="BHY235" s="119"/>
      <c r="BHZ235" s="47"/>
      <c r="BIA235" s="47"/>
      <c r="BIB235" s="48"/>
      <c r="BIC235" s="49"/>
      <c r="BID235" s="28"/>
      <c r="BIE235" s="196"/>
      <c r="BIF235" s="119"/>
      <c r="BIG235" s="47"/>
      <c r="BIH235" s="47"/>
      <c r="BII235" s="48"/>
      <c r="BIJ235" s="49"/>
      <c r="BIK235" s="28"/>
      <c r="BIL235" s="196"/>
      <c r="BIM235" s="119"/>
      <c r="BIN235" s="47"/>
      <c r="BIO235" s="47"/>
      <c r="BIP235" s="48"/>
      <c r="BIQ235" s="49"/>
      <c r="BIR235" s="28"/>
      <c r="BIS235" s="196"/>
      <c r="BIT235" s="119"/>
      <c r="BIU235" s="47"/>
      <c r="BIV235" s="47"/>
      <c r="BIW235" s="48"/>
      <c r="BIX235" s="49"/>
      <c r="BIY235" s="28"/>
      <c r="BIZ235" s="196"/>
      <c r="BJA235" s="119"/>
      <c r="BJB235" s="47"/>
      <c r="BJC235" s="47"/>
      <c r="BJD235" s="48"/>
      <c r="BJE235" s="49"/>
      <c r="BJF235" s="28"/>
      <c r="BJG235" s="196"/>
      <c r="BJH235" s="119"/>
      <c r="BJI235" s="47"/>
      <c r="BJJ235" s="47"/>
      <c r="BJK235" s="48"/>
      <c r="BJL235" s="49"/>
      <c r="BJM235" s="28"/>
      <c r="BJN235" s="196"/>
      <c r="BJO235" s="119"/>
      <c r="BJP235" s="47"/>
      <c r="BJQ235" s="47"/>
      <c r="BJR235" s="48"/>
      <c r="BJS235" s="49"/>
      <c r="BJT235" s="28"/>
      <c r="BJU235" s="196"/>
      <c r="BJV235" s="119"/>
      <c r="BJW235" s="47"/>
      <c r="BJX235" s="47"/>
      <c r="BJY235" s="48"/>
      <c r="BJZ235" s="49"/>
      <c r="BKA235" s="28"/>
      <c r="BKB235" s="196"/>
      <c r="BKC235" s="119"/>
      <c r="BKD235" s="47"/>
      <c r="BKE235" s="47"/>
      <c r="BKF235" s="48"/>
      <c r="BKG235" s="49"/>
      <c r="BKH235" s="28"/>
      <c r="BKI235" s="196"/>
      <c r="BKJ235" s="119"/>
      <c r="BKK235" s="47"/>
      <c r="BKL235" s="47"/>
      <c r="BKM235" s="48"/>
      <c r="BKN235" s="49"/>
      <c r="BKO235" s="28"/>
      <c r="BKP235" s="196"/>
      <c r="BKQ235" s="119"/>
      <c r="BKR235" s="47"/>
      <c r="BKS235" s="47"/>
      <c r="BKT235" s="48"/>
      <c r="BKU235" s="49"/>
      <c r="BKV235" s="28"/>
      <c r="BKW235" s="196"/>
      <c r="BKX235" s="119"/>
      <c r="BKY235" s="47"/>
      <c r="BKZ235" s="47"/>
      <c r="BLA235" s="48"/>
      <c r="BLB235" s="49"/>
      <c r="BLC235" s="28"/>
      <c r="BLD235" s="196"/>
      <c r="BLE235" s="119"/>
      <c r="BLF235" s="47"/>
      <c r="BLG235" s="47"/>
      <c r="BLH235" s="48"/>
      <c r="BLI235" s="49"/>
      <c r="BLJ235" s="28"/>
      <c r="BLK235" s="196"/>
      <c r="BLL235" s="119"/>
      <c r="BLM235" s="47"/>
      <c r="BLN235" s="47"/>
      <c r="BLO235" s="48"/>
      <c r="BLP235" s="49"/>
      <c r="BLQ235" s="28"/>
      <c r="BLR235" s="196"/>
      <c r="BLS235" s="119"/>
      <c r="BLT235" s="47"/>
      <c r="BLU235" s="47"/>
      <c r="BLV235" s="48"/>
      <c r="BLW235" s="49"/>
      <c r="BLX235" s="28"/>
      <c r="BLY235" s="196"/>
      <c r="BLZ235" s="119"/>
      <c r="BMA235" s="47"/>
      <c r="BMB235" s="47"/>
      <c r="BMC235" s="48"/>
      <c r="BMD235" s="49"/>
      <c r="BME235" s="28"/>
      <c r="BMF235" s="196"/>
      <c r="BMG235" s="119"/>
      <c r="BMH235" s="47"/>
      <c r="BMI235" s="47"/>
      <c r="BMJ235" s="48"/>
      <c r="BMK235" s="49"/>
      <c r="BML235" s="28"/>
      <c r="BMM235" s="196"/>
      <c r="BMN235" s="119"/>
      <c r="BMO235" s="47"/>
      <c r="BMP235" s="47"/>
      <c r="BMQ235" s="48"/>
      <c r="BMR235" s="49"/>
      <c r="BMS235" s="28"/>
      <c r="BMT235" s="196"/>
      <c r="BMU235" s="119"/>
      <c r="BMV235" s="47"/>
      <c r="BMW235" s="47"/>
      <c r="BMX235" s="48"/>
      <c r="BMY235" s="49"/>
      <c r="BMZ235" s="28"/>
      <c r="BNA235" s="196"/>
      <c r="BNB235" s="119"/>
      <c r="BNC235" s="47"/>
      <c r="BND235" s="47"/>
      <c r="BNE235" s="48"/>
      <c r="BNF235" s="49"/>
      <c r="BNG235" s="28"/>
      <c r="BNH235" s="196"/>
      <c r="BNI235" s="119"/>
      <c r="BNJ235" s="47"/>
      <c r="BNK235" s="47"/>
      <c r="BNL235" s="48"/>
      <c r="BNM235" s="49"/>
      <c r="BNN235" s="28"/>
      <c r="BNO235" s="196"/>
      <c r="BNP235" s="119"/>
      <c r="BNQ235" s="47"/>
      <c r="BNR235" s="47"/>
      <c r="BNS235" s="48"/>
      <c r="BNT235" s="49"/>
      <c r="BNU235" s="28"/>
      <c r="BNV235" s="196"/>
      <c r="BNW235" s="119"/>
      <c r="BNX235" s="47"/>
      <c r="BNY235" s="47"/>
      <c r="BNZ235" s="48"/>
      <c r="BOA235" s="49"/>
      <c r="BOB235" s="28"/>
      <c r="BOC235" s="196"/>
      <c r="BOD235" s="119"/>
      <c r="BOE235" s="47"/>
      <c r="BOF235" s="47"/>
      <c r="BOG235" s="48"/>
      <c r="BOH235" s="49"/>
      <c r="BOI235" s="28"/>
      <c r="BOJ235" s="196"/>
      <c r="BOK235" s="119"/>
      <c r="BOL235" s="47"/>
      <c r="BOM235" s="47"/>
      <c r="BON235" s="48"/>
      <c r="BOO235" s="49"/>
      <c r="BOP235" s="28"/>
      <c r="BOQ235" s="196"/>
      <c r="BOR235" s="119"/>
      <c r="BOS235" s="47"/>
      <c r="BOT235" s="47"/>
      <c r="BOU235" s="48"/>
      <c r="BOV235" s="49"/>
      <c r="BOW235" s="28"/>
      <c r="BOX235" s="196"/>
      <c r="BOY235" s="119"/>
      <c r="BOZ235" s="47"/>
      <c r="BPA235" s="47"/>
      <c r="BPB235" s="48"/>
      <c r="BPC235" s="49"/>
      <c r="BPD235" s="28"/>
      <c r="BPE235" s="196"/>
      <c r="BPF235" s="119"/>
      <c r="BPG235" s="47"/>
      <c r="BPH235" s="47"/>
      <c r="BPI235" s="48"/>
      <c r="BPJ235" s="49"/>
      <c r="BPK235" s="28"/>
      <c r="BPL235" s="196"/>
      <c r="BPM235" s="119"/>
      <c r="BPN235" s="47"/>
      <c r="BPO235" s="47"/>
      <c r="BPP235" s="48"/>
      <c r="BPQ235" s="49"/>
      <c r="BPR235" s="28"/>
      <c r="BPS235" s="196"/>
      <c r="BPT235" s="119"/>
      <c r="BPU235" s="47"/>
      <c r="BPV235" s="47"/>
      <c r="BPW235" s="48"/>
      <c r="BPX235" s="49"/>
      <c r="BPY235" s="28"/>
      <c r="BPZ235" s="196"/>
      <c r="BQA235" s="119"/>
      <c r="BQB235" s="47"/>
      <c r="BQC235" s="47"/>
      <c r="BQD235" s="48"/>
      <c r="BQE235" s="49"/>
      <c r="BQF235" s="28"/>
      <c r="BQG235" s="196"/>
      <c r="BQH235" s="119"/>
      <c r="BQI235" s="47"/>
      <c r="BQJ235" s="47"/>
      <c r="BQK235" s="48"/>
      <c r="BQL235" s="49"/>
      <c r="BQM235" s="28"/>
      <c r="BQN235" s="196"/>
      <c r="BQO235" s="119"/>
      <c r="BQP235" s="47"/>
      <c r="BQQ235" s="47"/>
      <c r="BQR235" s="48"/>
      <c r="BQS235" s="49"/>
      <c r="BQT235" s="28"/>
      <c r="BQU235" s="196"/>
      <c r="BQV235" s="119"/>
      <c r="BQW235" s="47"/>
      <c r="BQX235" s="47"/>
      <c r="BQY235" s="48"/>
      <c r="BQZ235" s="49"/>
      <c r="BRA235" s="28"/>
      <c r="BRB235" s="196"/>
      <c r="BRC235" s="119"/>
      <c r="BRD235" s="47"/>
      <c r="BRE235" s="47"/>
      <c r="BRF235" s="48"/>
      <c r="BRG235" s="49"/>
      <c r="BRH235" s="28"/>
      <c r="BRI235" s="196"/>
      <c r="BRJ235" s="119"/>
      <c r="BRK235" s="47"/>
      <c r="BRL235" s="47"/>
      <c r="BRM235" s="48"/>
      <c r="BRN235" s="49"/>
      <c r="BRO235" s="28"/>
      <c r="BRP235" s="196"/>
      <c r="BRQ235" s="119"/>
      <c r="BRR235" s="47"/>
      <c r="BRS235" s="47"/>
      <c r="BRT235" s="48"/>
      <c r="BRU235" s="49"/>
      <c r="BRV235" s="28"/>
      <c r="BRW235" s="196"/>
      <c r="BRX235" s="119"/>
      <c r="BRY235" s="47"/>
      <c r="BRZ235" s="47"/>
      <c r="BSA235" s="48"/>
      <c r="BSB235" s="49"/>
      <c r="BSC235" s="28"/>
      <c r="BSD235" s="196"/>
      <c r="BSE235" s="119"/>
      <c r="BSF235" s="47"/>
      <c r="BSG235" s="47"/>
      <c r="BSH235" s="48"/>
      <c r="BSI235" s="49"/>
      <c r="BSJ235" s="28"/>
      <c r="BSK235" s="196"/>
      <c r="BSL235" s="119"/>
      <c r="BSM235" s="47"/>
      <c r="BSN235" s="47"/>
      <c r="BSO235" s="48"/>
      <c r="BSP235" s="49"/>
      <c r="BSQ235" s="28"/>
      <c r="BSR235" s="196"/>
      <c r="BSS235" s="119"/>
      <c r="BST235" s="47"/>
      <c r="BSU235" s="47"/>
      <c r="BSV235" s="48"/>
      <c r="BSW235" s="49"/>
      <c r="BSX235" s="28"/>
      <c r="BSY235" s="196"/>
      <c r="BSZ235" s="119"/>
      <c r="BTA235" s="47"/>
      <c r="BTB235" s="47"/>
      <c r="BTC235" s="48"/>
      <c r="BTD235" s="49"/>
      <c r="BTE235" s="28"/>
      <c r="BTF235" s="196"/>
      <c r="BTG235" s="119"/>
      <c r="BTH235" s="47"/>
      <c r="BTI235" s="47"/>
      <c r="BTJ235" s="48"/>
      <c r="BTK235" s="49"/>
      <c r="BTL235" s="28"/>
      <c r="BTM235" s="196"/>
      <c r="BTN235" s="119"/>
      <c r="BTO235" s="47"/>
      <c r="BTP235" s="47"/>
      <c r="BTQ235" s="48"/>
      <c r="BTR235" s="49"/>
      <c r="BTS235" s="28"/>
      <c r="BTT235" s="196"/>
      <c r="BTU235" s="119"/>
      <c r="BTV235" s="47"/>
      <c r="BTW235" s="47"/>
      <c r="BTX235" s="48"/>
      <c r="BTY235" s="49"/>
      <c r="BTZ235" s="28"/>
      <c r="BUA235" s="196"/>
      <c r="BUB235" s="119"/>
      <c r="BUC235" s="47"/>
      <c r="BUD235" s="47"/>
      <c r="BUE235" s="48"/>
      <c r="BUF235" s="49"/>
      <c r="BUG235" s="28"/>
      <c r="BUH235" s="196"/>
      <c r="BUI235" s="119"/>
      <c r="BUJ235" s="47"/>
      <c r="BUK235" s="47"/>
      <c r="BUL235" s="48"/>
      <c r="BUM235" s="49"/>
      <c r="BUN235" s="28"/>
      <c r="BUO235" s="196"/>
      <c r="BUP235" s="119"/>
      <c r="BUQ235" s="47"/>
      <c r="BUR235" s="47"/>
      <c r="BUS235" s="48"/>
      <c r="BUT235" s="49"/>
      <c r="BUU235" s="28"/>
      <c r="BUV235" s="196"/>
      <c r="BUW235" s="119"/>
      <c r="BUX235" s="47"/>
      <c r="BUY235" s="47"/>
      <c r="BUZ235" s="48"/>
      <c r="BVA235" s="49"/>
      <c r="BVB235" s="28"/>
      <c r="BVC235" s="196"/>
      <c r="BVD235" s="119"/>
      <c r="BVE235" s="47"/>
      <c r="BVF235" s="47"/>
      <c r="BVG235" s="48"/>
      <c r="BVH235" s="49"/>
      <c r="BVI235" s="28"/>
      <c r="BVJ235" s="196"/>
      <c r="BVK235" s="119"/>
      <c r="BVL235" s="47"/>
      <c r="BVM235" s="47"/>
      <c r="BVN235" s="48"/>
      <c r="BVO235" s="49"/>
      <c r="BVP235" s="28"/>
      <c r="BVQ235" s="196"/>
      <c r="BVR235" s="119"/>
      <c r="BVS235" s="47"/>
      <c r="BVT235" s="47"/>
      <c r="BVU235" s="48"/>
      <c r="BVV235" s="49"/>
      <c r="BVW235" s="28"/>
      <c r="BVX235" s="196"/>
      <c r="BVY235" s="119"/>
      <c r="BVZ235" s="47"/>
      <c r="BWA235" s="47"/>
      <c r="BWB235" s="48"/>
      <c r="BWC235" s="49"/>
      <c r="BWD235" s="28"/>
      <c r="BWE235" s="196"/>
      <c r="BWF235" s="119"/>
      <c r="BWG235" s="47"/>
      <c r="BWH235" s="47"/>
      <c r="BWI235" s="48"/>
      <c r="BWJ235" s="49"/>
      <c r="BWK235" s="28"/>
      <c r="BWL235" s="196"/>
      <c r="BWM235" s="119"/>
      <c r="BWN235" s="47"/>
      <c r="BWO235" s="47"/>
      <c r="BWP235" s="48"/>
      <c r="BWQ235" s="49"/>
      <c r="BWR235" s="28"/>
      <c r="BWS235" s="196"/>
      <c r="BWT235" s="119"/>
      <c r="BWU235" s="47"/>
      <c r="BWV235" s="47"/>
      <c r="BWW235" s="48"/>
      <c r="BWX235" s="49"/>
      <c r="BWY235" s="28"/>
      <c r="BWZ235" s="196"/>
      <c r="BXA235" s="119"/>
      <c r="BXB235" s="47"/>
      <c r="BXC235" s="47"/>
      <c r="BXD235" s="48"/>
      <c r="BXE235" s="49"/>
      <c r="BXF235" s="28"/>
      <c r="BXG235" s="196"/>
      <c r="BXH235" s="119"/>
      <c r="BXI235" s="47"/>
      <c r="BXJ235" s="47"/>
      <c r="BXK235" s="48"/>
      <c r="BXL235" s="49"/>
      <c r="BXM235" s="28"/>
      <c r="BXN235" s="196"/>
      <c r="BXO235" s="119"/>
      <c r="BXP235" s="47"/>
      <c r="BXQ235" s="47"/>
      <c r="BXR235" s="48"/>
      <c r="BXS235" s="49"/>
      <c r="BXT235" s="28"/>
      <c r="BXU235" s="196"/>
      <c r="BXV235" s="119"/>
      <c r="BXW235" s="47"/>
      <c r="BXX235" s="47"/>
      <c r="BXY235" s="48"/>
      <c r="BXZ235" s="49"/>
      <c r="BYA235" s="28"/>
      <c r="BYB235" s="196"/>
      <c r="BYC235" s="119"/>
      <c r="BYD235" s="47"/>
      <c r="BYE235" s="47"/>
      <c r="BYF235" s="48"/>
      <c r="BYG235" s="49"/>
      <c r="BYH235" s="28"/>
      <c r="BYI235" s="196"/>
      <c r="BYJ235" s="119"/>
      <c r="BYK235" s="47"/>
      <c r="BYL235" s="47"/>
      <c r="BYM235" s="48"/>
      <c r="BYN235" s="49"/>
      <c r="BYO235" s="28"/>
      <c r="BYP235" s="196"/>
      <c r="BYQ235" s="119"/>
      <c r="BYR235" s="47"/>
      <c r="BYS235" s="47"/>
      <c r="BYT235" s="48"/>
      <c r="BYU235" s="49"/>
      <c r="BYV235" s="28"/>
      <c r="BYW235" s="196"/>
      <c r="BYX235" s="119"/>
      <c r="BYY235" s="47"/>
      <c r="BYZ235" s="47"/>
      <c r="BZA235" s="48"/>
      <c r="BZB235" s="49"/>
      <c r="BZC235" s="28"/>
      <c r="BZD235" s="196"/>
      <c r="BZE235" s="119"/>
      <c r="BZF235" s="47"/>
      <c r="BZG235" s="47"/>
      <c r="BZH235" s="48"/>
      <c r="BZI235" s="49"/>
      <c r="BZJ235" s="28"/>
      <c r="BZK235" s="196"/>
      <c r="BZL235" s="119"/>
      <c r="BZM235" s="47"/>
      <c r="BZN235" s="47"/>
      <c r="BZO235" s="48"/>
      <c r="BZP235" s="49"/>
      <c r="BZQ235" s="28"/>
      <c r="BZR235" s="196"/>
      <c r="BZS235" s="119"/>
      <c r="BZT235" s="47"/>
      <c r="BZU235" s="47"/>
      <c r="BZV235" s="48"/>
      <c r="BZW235" s="49"/>
      <c r="BZX235" s="28"/>
      <c r="BZY235" s="196"/>
      <c r="BZZ235" s="119"/>
      <c r="CAA235" s="47"/>
      <c r="CAB235" s="47"/>
      <c r="CAC235" s="48"/>
      <c r="CAD235" s="49"/>
      <c r="CAE235" s="28"/>
      <c r="CAF235" s="196"/>
      <c r="CAG235" s="119"/>
      <c r="CAH235" s="47"/>
      <c r="CAI235" s="47"/>
      <c r="CAJ235" s="48"/>
      <c r="CAK235" s="49"/>
      <c r="CAL235" s="28"/>
      <c r="CAM235" s="196"/>
      <c r="CAN235" s="119"/>
      <c r="CAO235" s="47"/>
      <c r="CAP235" s="47"/>
      <c r="CAQ235" s="48"/>
      <c r="CAR235" s="49"/>
      <c r="CAS235" s="28"/>
      <c r="CAT235" s="196"/>
      <c r="CAU235" s="119"/>
      <c r="CAV235" s="47"/>
      <c r="CAW235" s="47"/>
      <c r="CAX235" s="48"/>
      <c r="CAY235" s="49"/>
      <c r="CAZ235" s="28"/>
      <c r="CBA235" s="196"/>
      <c r="CBB235" s="119"/>
      <c r="CBC235" s="47"/>
      <c r="CBD235" s="47"/>
      <c r="CBE235" s="48"/>
      <c r="CBF235" s="49"/>
      <c r="CBG235" s="28"/>
      <c r="CBH235" s="196"/>
      <c r="CBI235" s="119"/>
      <c r="CBJ235" s="47"/>
      <c r="CBK235" s="47"/>
      <c r="CBL235" s="48"/>
      <c r="CBM235" s="49"/>
      <c r="CBN235" s="28"/>
      <c r="CBO235" s="196"/>
      <c r="CBP235" s="119"/>
      <c r="CBQ235" s="47"/>
      <c r="CBR235" s="47"/>
      <c r="CBS235" s="48"/>
      <c r="CBT235" s="49"/>
      <c r="CBU235" s="28"/>
      <c r="CBV235" s="196"/>
      <c r="CBW235" s="119"/>
      <c r="CBX235" s="47"/>
      <c r="CBY235" s="47"/>
      <c r="CBZ235" s="48"/>
      <c r="CCA235" s="49"/>
      <c r="CCB235" s="28"/>
      <c r="CCC235" s="196"/>
      <c r="CCD235" s="119"/>
      <c r="CCE235" s="47"/>
      <c r="CCF235" s="47"/>
      <c r="CCG235" s="48"/>
      <c r="CCH235" s="49"/>
      <c r="CCI235" s="28"/>
      <c r="CCJ235" s="196"/>
      <c r="CCK235" s="119"/>
      <c r="CCL235" s="47"/>
      <c r="CCM235" s="47"/>
      <c r="CCN235" s="48"/>
      <c r="CCO235" s="49"/>
      <c r="CCP235" s="28"/>
      <c r="CCQ235" s="196"/>
      <c r="CCR235" s="119"/>
      <c r="CCS235" s="47"/>
      <c r="CCT235" s="47"/>
      <c r="CCU235" s="48"/>
      <c r="CCV235" s="49"/>
      <c r="CCW235" s="28"/>
      <c r="CCX235" s="196"/>
      <c r="CCY235" s="119"/>
      <c r="CCZ235" s="47"/>
      <c r="CDA235" s="47"/>
      <c r="CDB235" s="48"/>
      <c r="CDC235" s="49"/>
      <c r="CDD235" s="28"/>
      <c r="CDE235" s="196"/>
      <c r="CDF235" s="119"/>
      <c r="CDG235" s="47"/>
      <c r="CDH235" s="47"/>
      <c r="CDI235" s="48"/>
      <c r="CDJ235" s="49"/>
      <c r="CDK235" s="28"/>
      <c r="CDL235" s="196"/>
      <c r="CDM235" s="119"/>
      <c r="CDN235" s="47"/>
      <c r="CDO235" s="47"/>
      <c r="CDP235" s="48"/>
      <c r="CDQ235" s="49"/>
      <c r="CDR235" s="28"/>
      <c r="CDS235" s="196"/>
      <c r="CDT235" s="119"/>
      <c r="CDU235" s="47"/>
      <c r="CDV235" s="47"/>
      <c r="CDW235" s="48"/>
      <c r="CDX235" s="49"/>
      <c r="CDY235" s="28"/>
      <c r="CDZ235" s="196"/>
      <c r="CEA235" s="119"/>
      <c r="CEB235" s="47"/>
      <c r="CEC235" s="47"/>
      <c r="CED235" s="48"/>
      <c r="CEE235" s="49"/>
      <c r="CEF235" s="28"/>
      <c r="CEG235" s="196"/>
      <c r="CEH235" s="119"/>
      <c r="CEI235" s="47"/>
      <c r="CEJ235" s="47"/>
      <c r="CEK235" s="48"/>
      <c r="CEL235" s="49"/>
      <c r="CEM235" s="28"/>
      <c r="CEN235" s="196"/>
      <c r="CEO235" s="119"/>
      <c r="CEP235" s="47"/>
      <c r="CEQ235" s="47"/>
      <c r="CER235" s="48"/>
      <c r="CES235" s="49"/>
      <c r="CET235" s="28"/>
      <c r="CEU235" s="196"/>
      <c r="CEV235" s="119"/>
      <c r="CEW235" s="47"/>
      <c r="CEX235" s="47"/>
      <c r="CEY235" s="48"/>
      <c r="CEZ235" s="49"/>
      <c r="CFA235" s="28"/>
      <c r="CFB235" s="196"/>
      <c r="CFC235" s="119"/>
      <c r="CFD235" s="47"/>
      <c r="CFE235" s="47"/>
      <c r="CFF235" s="48"/>
      <c r="CFG235" s="49"/>
      <c r="CFH235" s="28"/>
      <c r="CFI235" s="196"/>
      <c r="CFJ235" s="119"/>
      <c r="CFK235" s="47"/>
      <c r="CFL235" s="47"/>
      <c r="CFM235" s="48"/>
      <c r="CFN235" s="49"/>
      <c r="CFO235" s="28"/>
      <c r="CFP235" s="196"/>
      <c r="CFQ235" s="119"/>
      <c r="CFR235" s="47"/>
      <c r="CFS235" s="47"/>
      <c r="CFT235" s="48"/>
      <c r="CFU235" s="49"/>
      <c r="CFV235" s="28"/>
      <c r="CFW235" s="196"/>
      <c r="CFX235" s="119"/>
      <c r="CFY235" s="47"/>
      <c r="CFZ235" s="47"/>
      <c r="CGA235" s="48"/>
      <c r="CGB235" s="49"/>
      <c r="CGC235" s="28"/>
      <c r="CGD235" s="196"/>
      <c r="CGE235" s="119"/>
      <c r="CGF235" s="47"/>
      <c r="CGG235" s="47"/>
      <c r="CGH235" s="48"/>
      <c r="CGI235" s="49"/>
      <c r="CGJ235" s="28"/>
      <c r="CGK235" s="196"/>
      <c r="CGL235" s="119"/>
      <c r="CGM235" s="47"/>
      <c r="CGN235" s="47"/>
      <c r="CGO235" s="48"/>
      <c r="CGP235" s="49"/>
      <c r="CGQ235" s="28"/>
      <c r="CGR235" s="196"/>
      <c r="CGS235" s="119"/>
      <c r="CGT235" s="47"/>
      <c r="CGU235" s="47"/>
      <c r="CGV235" s="48"/>
      <c r="CGW235" s="49"/>
      <c r="CGX235" s="28"/>
      <c r="CGY235" s="196"/>
      <c r="CGZ235" s="119"/>
      <c r="CHA235" s="47"/>
      <c r="CHB235" s="47"/>
      <c r="CHC235" s="48"/>
      <c r="CHD235" s="49"/>
      <c r="CHE235" s="28"/>
      <c r="CHF235" s="196"/>
      <c r="CHG235" s="119"/>
      <c r="CHH235" s="47"/>
      <c r="CHI235" s="47"/>
      <c r="CHJ235" s="48"/>
      <c r="CHK235" s="49"/>
      <c r="CHL235" s="28"/>
      <c r="CHM235" s="196"/>
      <c r="CHN235" s="119"/>
      <c r="CHO235" s="47"/>
      <c r="CHP235" s="47"/>
      <c r="CHQ235" s="48"/>
      <c r="CHR235" s="49"/>
      <c r="CHS235" s="28"/>
      <c r="CHT235" s="196"/>
      <c r="CHU235" s="119"/>
      <c r="CHV235" s="47"/>
      <c r="CHW235" s="47"/>
      <c r="CHX235" s="48"/>
      <c r="CHY235" s="49"/>
      <c r="CHZ235" s="28"/>
      <c r="CIA235" s="196"/>
      <c r="CIB235" s="119"/>
      <c r="CIC235" s="47"/>
      <c r="CID235" s="47"/>
      <c r="CIE235" s="48"/>
      <c r="CIF235" s="49"/>
      <c r="CIG235" s="28"/>
      <c r="CIH235" s="196"/>
      <c r="CII235" s="119"/>
      <c r="CIJ235" s="47"/>
      <c r="CIK235" s="47"/>
      <c r="CIL235" s="48"/>
      <c r="CIM235" s="49"/>
      <c r="CIN235" s="28"/>
      <c r="CIO235" s="196"/>
      <c r="CIP235" s="119"/>
      <c r="CIQ235" s="47"/>
      <c r="CIR235" s="47"/>
      <c r="CIS235" s="48"/>
      <c r="CIT235" s="49"/>
      <c r="CIU235" s="28"/>
      <c r="CIV235" s="196"/>
      <c r="CIW235" s="119"/>
      <c r="CIX235" s="47"/>
      <c r="CIY235" s="47"/>
      <c r="CIZ235" s="48"/>
      <c r="CJA235" s="49"/>
      <c r="CJB235" s="28"/>
      <c r="CJC235" s="196"/>
      <c r="CJD235" s="119"/>
      <c r="CJE235" s="47"/>
      <c r="CJF235" s="47"/>
      <c r="CJG235" s="48"/>
      <c r="CJH235" s="49"/>
      <c r="CJI235" s="28"/>
      <c r="CJJ235" s="196"/>
      <c r="CJK235" s="119"/>
      <c r="CJL235" s="47"/>
      <c r="CJM235" s="47"/>
      <c r="CJN235" s="48"/>
      <c r="CJO235" s="49"/>
      <c r="CJP235" s="28"/>
      <c r="CJQ235" s="196"/>
      <c r="CJR235" s="119"/>
      <c r="CJS235" s="47"/>
      <c r="CJT235" s="47"/>
      <c r="CJU235" s="48"/>
      <c r="CJV235" s="49"/>
      <c r="CJW235" s="28"/>
      <c r="CJX235" s="196"/>
      <c r="CJY235" s="119"/>
      <c r="CJZ235" s="47"/>
      <c r="CKA235" s="47"/>
      <c r="CKB235" s="48"/>
      <c r="CKC235" s="49"/>
      <c r="CKD235" s="28"/>
      <c r="CKE235" s="196"/>
      <c r="CKF235" s="119"/>
      <c r="CKG235" s="47"/>
      <c r="CKH235" s="47"/>
      <c r="CKI235" s="48"/>
      <c r="CKJ235" s="49"/>
      <c r="CKK235" s="28"/>
      <c r="CKL235" s="196"/>
      <c r="CKM235" s="119"/>
      <c r="CKN235" s="47"/>
      <c r="CKO235" s="47"/>
      <c r="CKP235" s="48"/>
      <c r="CKQ235" s="49"/>
      <c r="CKR235" s="28"/>
      <c r="CKS235" s="196"/>
      <c r="CKT235" s="119"/>
      <c r="CKU235" s="47"/>
      <c r="CKV235" s="47"/>
      <c r="CKW235" s="48"/>
      <c r="CKX235" s="49"/>
      <c r="CKY235" s="28"/>
      <c r="CKZ235" s="196"/>
      <c r="CLA235" s="119"/>
      <c r="CLB235" s="47"/>
      <c r="CLC235" s="47"/>
      <c r="CLD235" s="48"/>
      <c r="CLE235" s="49"/>
      <c r="CLF235" s="28"/>
      <c r="CLG235" s="196"/>
      <c r="CLH235" s="119"/>
      <c r="CLI235" s="47"/>
      <c r="CLJ235" s="47"/>
      <c r="CLK235" s="48"/>
      <c r="CLL235" s="49"/>
      <c r="CLM235" s="28"/>
      <c r="CLN235" s="196"/>
      <c r="CLO235" s="119"/>
      <c r="CLP235" s="47"/>
      <c r="CLQ235" s="47"/>
      <c r="CLR235" s="48"/>
      <c r="CLS235" s="49"/>
      <c r="CLT235" s="28"/>
      <c r="CLU235" s="196"/>
      <c r="CLV235" s="119"/>
      <c r="CLW235" s="47"/>
      <c r="CLX235" s="47"/>
      <c r="CLY235" s="48"/>
      <c r="CLZ235" s="49"/>
      <c r="CMA235" s="28"/>
      <c r="CMB235" s="196"/>
      <c r="CMC235" s="119"/>
      <c r="CMD235" s="47"/>
      <c r="CME235" s="47"/>
      <c r="CMF235" s="48"/>
      <c r="CMG235" s="49"/>
      <c r="CMH235" s="28"/>
      <c r="CMI235" s="196"/>
      <c r="CMJ235" s="119"/>
      <c r="CMK235" s="47"/>
      <c r="CML235" s="47"/>
      <c r="CMM235" s="48"/>
      <c r="CMN235" s="49"/>
      <c r="CMO235" s="28"/>
      <c r="CMP235" s="196"/>
      <c r="CMQ235" s="119"/>
      <c r="CMR235" s="47"/>
      <c r="CMS235" s="47"/>
      <c r="CMT235" s="48"/>
      <c r="CMU235" s="49"/>
      <c r="CMV235" s="28"/>
      <c r="CMW235" s="196"/>
      <c r="CMX235" s="119"/>
      <c r="CMY235" s="47"/>
      <c r="CMZ235" s="47"/>
      <c r="CNA235" s="48"/>
      <c r="CNB235" s="49"/>
      <c r="CNC235" s="28"/>
      <c r="CND235" s="196"/>
      <c r="CNE235" s="119"/>
      <c r="CNF235" s="47"/>
      <c r="CNG235" s="47"/>
      <c r="CNH235" s="48"/>
      <c r="CNI235" s="49"/>
      <c r="CNJ235" s="28"/>
      <c r="CNK235" s="196"/>
      <c r="CNL235" s="119"/>
      <c r="CNM235" s="47"/>
      <c r="CNN235" s="47"/>
      <c r="CNO235" s="48"/>
      <c r="CNP235" s="49"/>
      <c r="CNQ235" s="28"/>
      <c r="CNR235" s="196"/>
      <c r="CNS235" s="119"/>
      <c r="CNT235" s="47"/>
      <c r="CNU235" s="47"/>
      <c r="CNV235" s="48"/>
      <c r="CNW235" s="49"/>
      <c r="CNX235" s="28"/>
      <c r="CNY235" s="196"/>
      <c r="CNZ235" s="119"/>
      <c r="COA235" s="47"/>
      <c r="COB235" s="47"/>
      <c r="COC235" s="48"/>
      <c r="COD235" s="49"/>
      <c r="COE235" s="28"/>
      <c r="COF235" s="196"/>
      <c r="COG235" s="119"/>
      <c r="COH235" s="47"/>
      <c r="COI235" s="47"/>
      <c r="COJ235" s="48"/>
      <c r="COK235" s="49"/>
      <c r="COL235" s="28"/>
      <c r="COM235" s="196"/>
      <c r="CON235" s="119"/>
      <c r="COO235" s="47"/>
      <c r="COP235" s="47"/>
      <c r="COQ235" s="48"/>
      <c r="COR235" s="49"/>
      <c r="COS235" s="28"/>
      <c r="COT235" s="196"/>
      <c r="COU235" s="119"/>
      <c r="COV235" s="47"/>
      <c r="COW235" s="47"/>
      <c r="COX235" s="48"/>
      <c r="COY235" s="49"/>
      <c r="COZ235" s="28"/>
      <c r="CPA235" s="196"/>
      <c r="CPB235" s="119"/>
      <c r="CPC235" s="47"/>
      <c r="CPD235" s="47"/>
      <c r="CPE235" s="48"/>
      <c r="CPF235" s="49"/>
      <c r="CPG235" s="28"/>
      <c r="CPH235" s="196"/>
      <c r="CPI235" s="119"/>
      <c r="CPJ235" s="47"/>
      <c r="CPK235" s="47"/>
      <c r="CPL235" s="48"/>
      <c r="CPM235" s="49"/>
      <c r="CPN235" s="28"/>
      <c r="CPO235" s="196"/>
      <c r="CPP235" s="119"/>
      <c r="CPQ235" s="47"/>
      <c r="CPR235" s="47"/>
      <c r="CPS235" s="48"/>
      <c r="CPT235" s="49"/>
      <c r="CPU235" s="28"/>
      <c r="CPV235" s="196"/>
      <c r="CPW235" s="119"/>
      <c r="CPX235" s="47"/>
      <c r="CPY235" s="47"/>
      <c r="CPZ235" s="48"/>
      <c r="CQA235" s="49"/>
      <c r="CQB235" s="28"/>
      <c r="CQC235" s="196"/>
      <c r="CQD235" s="119"/>
      <c r="CQE235" s="47"/>
      <c r="CQF235" s="47"/>
      <c r="CQG235" s="48"/>
      <c r="CQH235" s="49"/>
      <c r="CQI235" s="28"/>
      <c r="CQJ235" s="196"/>
      <c r="CQK235" s="119"/>
      <c r="CQL235" s="47"/>
      <c r="CQM235" s="47"/>
      <c r="CQN235" s="48"/>
      <c r="CQO235" s="49"/>
      <c r="CQP235" s="28"/>
      <c r="CQQ235" s="196"/>
      <c r="CQR235" s="119"/>
      <c r="CQS235" s="47"/>
      <c r="CQT235" s="47"/>
      <c r="CQU235" s="48"/>
      <c r="CQV235" s="49"/>
      <c r="CQW235" s="28"/>
      <c r="CQX235" s="196"/>
      <c r="CQY235" s="119"/>
      <c r="CQZ235" s="47"/>
      <c r="CRA235" s="47"/>
      <c r="CRB235" s="48"/>
      <c r="CRC235" s="49"/>
      <c r="CRD235" s="28"/>
      <c r="CRE235" s="196"/>
      <c r="CRF235" s="119"/>
      <c r="CRG235" s="47"/>
      <c r="CRH235" s="47"/>
      <c r="CRI235" s="48"/>
      <c r="CRJ235" s="49"/>
      <c r="CRK235" s="28"/>
      <c r="CRL235" s="196"/>
      <c r="CRM235" s="119"/>
      <c r="CRN235" s="47"/>
      <c r="CRO235" s="47"/>
      <c r="CRP235" s="48"/>
      <c r="CRQ235" s="49"/>
      <c r="CRR235" s="28"/>
      <c r="CRS235" s="196"/>
      <c r="CRT235" s="119"/>
      <c r="CRU235" s="47"/>
      <c r="CRV235" s="47"/>
      <c r="CRW235" s="48"/>
      <c r="CRX235" s="49"/>
      <c r="CRY235" s="28"/>
      <c r="CRZ235" s="196"/>
      <c r="CSA235" s="119"/>
      <c r="CSB235" s="47"/>
      <c r="CSC235" s="47"/>
      <c r="CSD235" s="48"/>
      <c r="CSE235" s="49"/>
      <c r="CSF235" s="28"/>
      <c r="CSG235" s="196"/>
      <c r="CSH235" s="119"/>
      <c r="CSI235" s="47"/>
      <c r="CSJ235" s="47"/>
      <c r="CSK235" s="48"/>
      <c r="CSL235" s="49"/>
      <c r="CSM235" s="28"/>
      <c r="CSN235" s="196"/>
      <c r="CSO235" s="119"/>
      <c r="CSP235" s="47"/>
      <c r="CSQ235" s="47"/>
      <c r="CSR235" s="48"/>
      <c r="CSS235" s="49"/>
      <c r="CST235" s="28"/>
      <c r="CSU235" s="196"/>
      <c r="CSV235" s="119"/>
      <c r="CSW235" s="47"/>
      <c r="CSX235" s="47"/>
      <c r="CSY235" s="48"/>
      <c r="CSZ235" s="49"/>
      <c r="CTA235" s="28"/>
      <c r="CTB235" s="196"/>
      <c r="CTC235" s="119"/>
      <c r="CTD235" s="47"/>
      <c r="CTE235" s="47"/>
      <c r="CTF235" s="48"/>
      <c r="CTG235" s="49"/>
      <c r="CTH235" s="28"/>
      <c r="CTI235" s="196"/>
      <c r="CTJ235" s="119"/>
      <c r="CTK235" s="47"/>
      <c r="CTL235" s="47"/>
      <c r="CTM235" s="48"/>
      <c r="CTN235" s="49"/>
      <c r="CTO235" s="28"/>
      <c r="CTP235" s="196"/>
      <c r="CTQ235" s="119"/>
      <c r="CTR235" s="47"/>
      <c r="CTS235" s="47"/>
      <c r="CTT235" s="48"/>
      <c r="CTU235" s="49"/>
      <c r="CTV235" s="28"/>
      <c r="CTW235" s="196"/>
      <c r="CTX235" s="119"/>
      <c r="CTY235" s="47"/>
      <c r="CTZ235" s="47"/>
      <c r="CUA235" s="48"/>
      <c r="CUB235" s="49"/>
      <c r="CUC235" s="28"/>
      <c r="CUD235" s="196"/>
      <c r="CUE235" s="119"/>
      <c r="CUF235" s="47"/>
      <c r="CUG235" s="47"/>
      <c r="CUH235" s="48"/>
      <c r="CUI235" s="49"/>
      <c r="CUJ235" s="28"/>
      <c r="CUK235" s="196"/>
      <c r="CUL235" s="119"/>
      <c r="CUM235" s="47"/>
      <c r="CUN235" s="47"/>
      <c r="CUO235" s="48"/>
      <c r="CUP235" s="49"/>
      <c r="CUQ235" s="28"/>
      <c r="CUR235" s="196"/>
      <c r="CUS235" s="119"/>
      <c r="CUT235" s="47"/>
      <c r="CUU235" s="47"/>
      <c r="CUV235" s="48"/>
      <c r="CUW235" s="49"/>
      <c r="CUX235" s="28"/>
      <c r="CUY235" s="196"/>
      <c r="CUZ235" s="119"/>
      <c r="CVA235" s="47"/>
      <c r="CVB235" s="47"/>
      <c r="CVC235" s="48"/>
      <c r="CVD235" s="49"/>
      <c r="CVE235" s="28"/>
      <c r="CVF235" s="196"/>
      <c r="CVG235" s="119"/>
      <c r="CVH235" s="47"/>
      <c r="CVI235" s="47"/>
      <c r="CVJ235" s="48"/>
      <c r="CVK235" s="49"/>
      <c r="CVL235" s="28"/>
      <c r="CVM235" s="196"/>
      <c r="CVN235" s="119"/>
      <c r="CVO235" s="47"/>
      <c r="CVP235" s="47"/>
      <c r="CVQ235" s="48"/>
      <c r="CVR235" s="49"/>
      <c r="CVS235" s="28"/>
      <c r="CVT235" s="196"/>
      <c r="CVU235" s="119"/>
      <c r="CVV235" s="47"/>
      <c r="CVW235" s="47"/>
      <c r="CVX235" s="48"/>
      <c r="CVY235" s="49"/>
      <c r="CVZ235" s="28"/>
      <c r="CWA235" s="196"/>
      <c r="CWB235" s="119"/>
      <c r="CWC235" s="47"/>
      <c r="CWD235" s="47"/>
      <c r="CWE235" s="48"/>
      <c r="CWF235" s="49"/>
      <c r="CWG235" s="28"/>
      <c r="CWH235" s="196"/>
      <c r="CWI235" s="119"/>
      <c r="CWJ235" s="47"/>
      <c r="CWK235" s="47"/>
      <c r="CWL235" s="48"/>
      <c r="CWM235" s="49"/>
      <c r="CWN235" s="28"/>
      <c r="CWO235" s="196"/>
      <c r="CWP235" s="119"/>
      <c r="CWQ235" s="47"/>
      <c r="CWR235" s="47"/>
      <c r="CWS235" s="48"/>
      <c r="CWT235" s="49"/>
      <c r="CWU235" s="28"/>
      <c r="CWV235" s="196"/>
      <c r="CWW235" s="119"/>
      <c r="CWX235" s="47"/>
      <c r="CWY235" s="47"/>
      <c r="CWZ235" s="48"/>
      <c r="CXA235" s="49"/>
      <c r="CXB235" s="28"/>
      <c r="CXC235" s="196"/>
      <c r="CXD235" s="119"/>
      <c r="CXE235" s="47"/>
      <c r="CXF235" s="47"/>
      <c r="CXG235" s="48"/>
      <c r="CXH235" s="49"/>
      <c r="CXI235" s="28"/>
      <c r="CXJ235" s="196"/>
      <c r="CXK235" s="119"/>
      <c r="CXL235" s="47"/>
      <c r="CXM235" s="47"/>
      <c r="CXN235" s="48"/>
      <c r="CXO235" s="49"/>
      <c r="CXP235" s="28"/>
      <c r="CXQ235" s="196"/>
      <c r="CXR235" s="119"/>
      <c r="CXS235" s="47"/>
      <c r="CXT235" s="47"/>
      <c r="CXU235" s="48"/>
      <c r="CXV235" s="49"/>
      <c r="CXW235" s="28"/>
      <c r="CXX235" s="196"/>
      <c r="CXY235" s="119"/>
      <c r="CXZ235" s="47"/>
      <c r="CYA235" s="47"/>
      <c r="CYB235" s="48"/>
      <c r="CYC235" s="49"/>
      <c r="CYD235" s="28"/>
      <c r="CYE235" s="196"/>
      <c r="CYF235" s="119"/>
      <c r="CYG235" s="47"/>
      <c r="CYH235" s="47"/>
      <c r="CYI235" s="48"/>
      <c r="CYJ235" s="49"/>
      <c r="CYK235" s="28"/>
      <c r="CYL235" s="196"/>
      <c r="CYM235" s="119"/>
      <c r="CYN235" s="47"/>
      <c r="CYO235" s="47"/>
      <c r="CYP235" s="48"/>
      <c r="CYQ235" s="49"/>
      <c r="CYR235" s="28"/>
      <c r="CYS235" s="196"/>
      <c r="CYT235" s="119"/>
      <c r="CYU235" s="47"/>
      <c r="CYV235" s="47"/>
      <c r="CYW235" s="48"/>
      <c r="CYX235" s="49"/>
      <c r="CYY235" s="28"/>
      <c r="CYZ235" s="196"/>
      <c r="CZA235" s="119"/>
      <c r="CZB235" s="47"/>
      <c r="CZC235" s="47"/>
      <c r="CZD235" s="48"/>
      <c r="CZE235" s="49"/>
      <c r="CZF235" s="28"/>
      <c r="CZG235" s="196"/>
      <c r="CZH235" s="119"/>
      <c r="CZI235" s="47"/>
      <c r="CZJ235" s="47"/>
      <c r="CZK235" s="48"/>
      <c r="CZL235" s="49"/>
      <c r="CZM235" s="28"/>
      <c r="CZN235" s="196"/>
      <c r="CZO235" s="119"/>
      <c r="CZP235" s="47"/>
      <c r="CZQ235" s="47"/>
      <c r="CZR235" s="48"/>
      <c r="CZS235" s="49"/>
      <c r="CZT235" s="28"/>
      <c r="CZU235" s="196"/>
      <c r="CZV235" s="119"/>
      <c r="CZW235" s="47"/>
      <c r="CZX235" s="47"/>
      <c r="CZY235" s="48"/>
      <c r="CZZ235" s="49"/>
      <c r="DAA235" s="28"/>
      <c r="DAB235" s="196"/>
      <c r="DAC235" s="119"/>
      <c r="DAD235" s="47"/>
      <c r="DAE235" s="47"/>
      <c r="DAF235" s="48"/>
      <c r="DAG235" s="49"/>
      <c r="DAH235" s="28"/>
      <c r="DAI235" s="196"/>
      <c r="DAJ235" s="119"/>
      <c r="DAK235" s="47"/>
      <c r="DAL235" s="47"/>
      <c r="DAM235" s="48"/>
      <c r="DAN235" s="49"/>
      <c r="DAO235" s="28"/>
      <c r="DAP235" s="196"/>
      <c r="DAQ235" s="119"/>
      <c r="DAR235" s="47"/>
      <c r="DAS235" s="47"/>
      <c r="DAT235" s="48"/>
      <c r="DAU235" s="49"/>
      <c r="DAV235" s="28"/>
      <c r="DAW235" s="196"/>
      <c r="DAX235" s="119"/>
      <c r="DAY235" s="47"/>
      <c r="DAZ235" s="47"/>
      <c r="DBA235" s="48"/>
      <c r="DBB235" s="49"/>
      <c r="DBC235" s="28"/>
      <c r="DBD235" s="196"/>
      <c r="DBE235" s="119"/>
      <c r="DBF235" s="47"/>
      <c r="DBG235" s="47"/>
      <c r="DBH235" s="48"/>
      <c r="DBI235" s="49"/>
      <c r="DBJ235" s="28"/>
      <c r="DBK235" s="196"/>
      <c r="DBL235" s="119"/>
      <c r="DBM235" s="47"/>
      <c r="DBN235" s="47"/>
      <c r="DBO235" s="48"/>
      <c r="DBP235" s="49"/>
      <c r="DBQ235" s="28"/>
      <c r="DBR235" s="196"/>
      <c r="DBS235" s="119"/>
      <c r="DBT235" s="47"/>
      <c r="DBU235" s="47"/>
      <c r="DBV235" s="48"/>
      <c r="DBW235" s="49"/>
      <c r="DBX235" s="28"/>
      <c r="DBY235" s="196"/>
      <c r="DBZ235" s="119"/>
      <c r="DCA235" s="47"/>
      <c r="DCB235" s="47"/>
      <c r="DCC235" s="48"/>
      <c r="DCD235" s="49"/>
      <c r="DCE235" s="28"/>
      <c r="DCF235" s="196"/>
      <c r="DCG235" s="119"/>
      <c r="DCH235" s="47"/>
      <c r="DCI235" s="47"/>
      <c r="DCJ235" s="48"/>
      <c r="DCK235" s="49"/>
      <c r="DCL235" s="28"/>
      <c r="DCM235" s="196"/>
      <c r="DCN235" s="119"/>
      <c r="DCO235" s="47"/>
      <c r="DCP235" s="47"/>
      <c r="DCQ235" s="48"/>
      <c r="DCR235" s="49"/>
      <c r="DCS235" s="28"/>
      <c r="DCT235" s="196"/>
      <c r="DCU235" s="119"/>
      <c r="DCV235" s="47"/>
      <c r="DCW235" s="47"/>
      <c r="DCX235" s="48"/>
      <c r="DCY235" s="49"/>
      <c r="DCZ235" s="28"/>
      <c r="DDA235" s="196"/>
      <c r="DDB235" s="119"/>
      <c r="DDC235" s="47"/>
      <c r="DDD235" s="47"/>
      <c r="DDE235" s="48"/>
      <c r="DDF235" s="49"/>
      <c r="DDG235" s="28"/>
      <c r="DDH235" s="196"/>
      <c r="DDI235" s="119"/>
      <c r="DDJ235" s="47"/>
      <c r="DDK235" s="47"/>
      <c r="DDL235" s="48"/>
      <c r="DDM235" s="49"/>
      <c r="DDN235" s="28"/>
      <c r="DDO235" s="196"/>
      <c r="DDP235" s="119"/>
      <c r="DDQ235" s="47"/>
      <c r="DDR235" s="47"/>
      <c r="DDS235" s="48"/>
      <c r="DDT235" s="49"/>
      <c r="DDU235" s="28"/>
      <c r="DDV235" s="196"/>
      <c r="DDW235" s="119"/>
      <c r="DDX235" s="47"/>
      <c r="DDY235" s="47"/>
      <c r="DDZ235" s="48"/>
      <c r="DEA235" s="49"/>
      <c r="DEB235" s="28"/>
      <c r="DEC235" s="196"/>
      <c r="DED235" s="119"/>
      <c r="DEE235" s="47"/>
      <c r="DEF235" s="47"/>
      <c r="DEG235" s="48"/>
      <c r="DEH235" s="49"/>
      <c r="DEI235" s="28"/>
      <c r="DEJ235" s="196"/>
      <c r="DEK235" s="119"/>
      <c r="DEL235" s="47"/>
      <c r="DEM235" s="47"/>
      <c r="DEN235" s="48"/>
      <c r="DEO235" s="49"/>
      <c r="DEP235" s="28"/>
      <c r="DEQ235" s="196"/>
      <c r="DER235" s="119"/>
      <c r="DES235" s="47"/>
      <c r="DET235" s="47"/>
      <c r="DEU235" s="48"/>
      <c r="DEV235" s="49"/>
      <c r="DEW235" s="28"/>
      <c r="DEX235" s="196"/>
      <c r="DEY235" s="119"/>
      <c r="DEZ235" s="47"/>
      <c r="DFA235" s="47"/>
      <c r="DFB235" s="48"/>
      <c r="DFC235" s="49"/>
      <c r="DFD235" s="28"/>
      <c r="DFE235" s="196"/>
      <c r="DFF235" s="119"/>
      <c r="DFG235" s="47"/>
      <c r="DFH235" s="47"/>
      <c r="DFI235" s="48"/>
      <c r="DFJ235" s="49"/>
      <c r="DFK235" s="28"/>
      <c r="DFL235" s="196"/>
      <c r="DFM235" s="119"/>
      <c r="DFN235" s="47"/>
      <c r="DFO235" s="47"/>
      <c r="DFP235" s="48"/>
      <c r="DFQ235" s="49"/>
      <c r="DFR235" s="28"/>
      <c r="DFS235" s="196"/>
      <c r="DFT235" s="119"/>
      <c r="DFU235" s="47"/>
      <c r="DFV235" s="47"/>
      <c r="DFW235" s="48"/>
      <c r="DFX235" s="49"/>
      <c r="DFY235" s="28"/>
      <c r="DFZ235" s="196"/>
      <c r="DGA235" s="119"/>
      <c r="DGB235" s="47"/>
      <c r="DGC235" s="47"/>
      <c r="DGD235" s="48"/>
      <c r="DGE235" s="49"/>
      <c r="DGF235" s="28"/>
      <c r="DGG235" s="196"/>
      <c r="DGH235" s="119"/>
      <c r="DGI235" s="47"/>
      <c r="DGJ235" s="47"/>
      <c r="DGK235" s="48"/>
      <c r="DGL235" s="49"/>
      <c r="DGM235" s="28"/>
      <c r="DGN235" s="196"/>
      <c r="DGO235" s="119"/>
      <c r="DGP235" s="47"/>
      <c r="DGQ235" s="47"/>
      <c r="DGR235" s="48"/>
      <c r="DGS235" s="49"/>
      <c r="DGT235" s="28"/>
      <c r="DGU235" s="196"/>
      <c r="DGV235" s="119"/>
      <c r="DGW235" s="47"/>
      <c r="DGX235" s="47"/>
      <c r="DGY235" s="48"/>
      <c r="DGZ235" s="49"/>
      <c r="DHA235" s="28"/>
      <c r="DHB235" s="196"/>
      <c r="DHC235" s="119"/>
      <c r="DHD235" s="47"/>
      <c r="DHE235" s="47"/>
      <c r="DHF235" s="48"/>
      <c r="DHG235" s="49"/>
      <c r="DHH235" s="28"/>
      <c r="DHI235" s="196"/>
      <c r="DHJ235" s="119"/>
      <c r="DHK235" s="47"/>
      <c r="DHL235" s="47"/>
      <c r="DHM235" s="48"/>
      <c r="DHN235" s="49"/>
      <c r="DHO235" s="28"/>
      <c r="DHP235" s="196"/>
      <c r="DHQ235" s="119"/>
      <c r="DHR235" s="47"/>
      <c r="DHS235" s="47"/>
      <c r="DHT235" s="48"/>
      <c r="DHU235" s="49"/>
      <c r="DHV235" s="28"/>
      <c r="DHW235" s="196"/>
      <c r="DHX235" s="119"/>
      <c r="DHY235" s="47"/>
      <c r="DHZ235" s="47"/>
      <c r="DIA235" s="48"/>
      <c r="DIB235" s="49"/>
      <c r="DIC235" s="28"/>
      <c r="DID235" s="196"/>
      <c r="DIE235" s="119"/>
      <c r="DIF235" s="47"/>
      <c r="DIG235" s="47"/>
      <c r="DIH235" s="48"/>
      <c r="DII235" s="49"/>
      <c r="DIJ235" s="28"/>
      <c r="DIK235" s="196"/>
      <c r="DIL235" s="119"/>
      <c r="DIM235" s="47"/>
      <c r="DIN235" s="47"/>
      <c r="DIO235" s="48"/>
      <c r="DIP235" s="49"/>
      <c r="DIQ235" s="28"/>
      <c r="DIR235" s="196"/>
      <c r="DIS235" s="119"/>
      <c r="DIT235" s="47"/>
      <c r="DIU235" s="47"/>
      <c r="DIV235" s="48"/>
      <c r="DIW235" s="49"/>
      <c r="DIX235" s="28"/>
      <c r="DIY235" s="196"/>
      <c r="DIZ235" s="119"/>
      <c r="DJA235" s="47"/>
      <c r="DJB235" s="47"/>
      <c r="DJC235" s="48"/>
      <c r="DJD235" s="49"/>
      <c r="DJE235" s="28"/>
      <c r="DJF235" s="196"/>
      <c r="DJG235" s="119"/>
      <c r="DJH235" s="47"/>
      <c r="DJI235" s="47"/>
      <c r="DJJ235" s="48"/>
      <c r="DJK235" s="49"/>
      <c r="DJL235" s="28"/>
      <c r="DJM235" s="196"/>
      <c r="DJN235" s="119"/>
      <c r="DJO235" s="47"/>
      <c r="DJP235" s="47"/>
      <c r="DJQ235" s="48"/>
      <c r="DJR235" s="49"/>
      <c r="DJS235" s="28"/>
      <c r="DJT235" s="196"/>
      <c r="DJU235" s="119"/>
      <c r="DJV235" s="47"/>
      <c r="DJW235" s="47"/>
      <c r="DJX235" s="48"/>
      <c r="DJY235" s="49"/>
      <c r="DJZ235" s="28"/>
      <c r="DKA235" s="196"/>
      <c r="DKB235" s="119"/>
      <c r="DKC235" s="47"/>
      <c r="DKD235" s="47"/>
      <c r="DKE235" s="48"/>
      <c r="DKF235" s="49"/>
      <c r="DKG235" s="28"/>
      <c r="DKH235" s="196"/>
      <c r="DKI235" s="119"/>
      <c r="DKJ235" s="47"/>
      <c r="DKK235" s="47"/>
      <c r="DKL235" s="48"/>
      <c r="DKM235" s="49"/>
      <c r="DKN235" s="28"/>
      <c r="DKO235" s="196"/>
      <c r="DKP235" s="119"/>
      <c r="DKQ235" s="47"/>
      <c r="DKR235" s="47"/>
      <c r="DKS235" s="48"/>
      <c r="DKT235" s="49"/>
      <c r="DKU235" s="28"/>
      <c r="DKV235" s="196"/>
      <c r="DKW235" s="119"/>
      <c r="DKX235" s="47"/>
      <c r="DKY235" s="47"/>
      <c r="DKZ235" s="48"/>
      <c r="DLA235" s="49"/>
      <c r="DLB235" s="28"/>
      <c r="DLC235" s="196"/>
      <c r="DLD235" s="119"/>
      <c r="DLE235" s="47"/>
      <c r="DLF235" s="47"/>
      <c r="DLG235" s="48"/>
      <c r="DLH235" s="49"/>
      <c r="DLI235" s="28"/>
      <c r="DLJ235" s="196"/>
      <c r="DLK235" s="119"/>
      <c r="DLL235" s="47"/>
      <c r="DLM235" s="47"/>
      <c r="DLN235" s="48"/>
      <c r="DLO235" s="49"/>
      <c r="DLP235" s="28"/>
      <c r="DLQ235" s="196"/>
      <c r="DLR235" s="119"/>
      <c r="DLS235" s="47"/>
      <c r="DLT235" s="47"/>
      <c r="DLU235" s="48"/>
      <c r="DLV235" s="49"/>
      <c r="DLW235" s="28"/>
      <c r="DLX235" s="196"/>
      <c r="DLY235" s="119"/>
      <c r="DLZ235" s="47"/>
      <c r="DMA235" s="47"/>
      <c r="DMB235" s="48"/>
      <c r="DMC235" s="49"/>
      <c r="DMD235" s="28"/>
      <c r="DME235" s="196"/>
      <c r="DMF235" s="119"/>
      <c r="DMG235" s="47"/>
      <c r="DMH235" s="47"/>
      <c r="DMI235" s="48"/>
      <c r="DMJ235" s="49"/>
      <c r="DMK235" s="28"/>
      <c r="DML235" s="196"/>
      <c r="DMM235" s="119"/>
      <c r="DMN235" s="47"/>
      <c r="DMO235" s="47"/>
      <c r="DMP235" s="48"/>
      <c r="DMQ235" s="49"/>
      <c r="DMR235" s="28"/>
      <c r="DMS235" s="196"/>
      <c r="DMT235" s="119"/>
      <c r="DMU235" s="47"/>
      <c r="DMV235" s="47"/>
      <c r="DMW235" s="48"/>
      <c r="DMX235" s="49"/>
      <c r="DMY235" s="28"/>
      <c r="DMZ235" s="196"/>
      <c r="DNA235" s="119"/>
      <c r="DNB235" s="47"/>
      <c r="DNC235" s="47"/>
      <c r="DND235" s="48"/>
      <c r="DNE235" s="49"/>
      <c r="DNF235" s="28"/>
      <c r="DNG235" s="196"/>
      <c r="DNH235" s="119"/>
      <c r="DNI235" s="47"/>
      <c r="DNJ235" s="47"/>
      <c r="DNK235" s="48"/>
      <c r="DNL235" s="49"/>
      <c r="DNM235" s="28"/>
      <c r="DNN235" s="196"/>
      <c r="DNO235" s="119"/>
      <c r="DNP235" s="47"/>
      <c r="DNQ235" s="47"/>
      <c r="DNR235" s="48"/>
      <c r="DNS235" s="49"/>
      <c r="DNT235" s="28"/>
      <c r="DNU235" s="196"/>
      <c r="DNV235" s="119"/>
      <c r="DNW235" s="47"/>
      <c r="DNX235" s="47"/>
      <c r="DNY235" s="48"/>
      <c r="DNZ235" s="49"/>
      <c r="DOA235" s="28"/>
      <c r="DOB235" s="196"/>
      <c r="DOC235" s="119"/>
      <c r="DOD235" s="47"/>
      <c r="DOE235" s="47"/>
      <c r="DOF235" s="48"/>
      <c r="DOG235" s="49"/>
      <c r="DOH235" s="28"/>
      <c r="DOI235" s="196"/>
      <c r="DOJ235" s="119"/>
      <c r="DOK235" s="47"/>
      <c r="DOL235" s="47"/>
      <c r="DOM235" s="48"/>
      <c r="DON235" s="49"/>
      <c r="DOO235" s="28"/>
      <c r="DOP235" s="196"/>
      <c r="DOQ235" s="119"/>
      <c r="DOR235" s="47"/>
      <c r="DOS235" s="47"/>
      <c r="DOT235" s="48"/>
      <c r="DOU235" s="49"/>
      <c r="DOV235" s="28"/>
      <c r="DOW235" s="196"/>
      <c r="DOX235" s="119"/>
      <c r="DOY235" s="47"/>
      <c r="DOZ235" s="47"/>
      <c r="DPA235" s="48"/>
      <c r="DPB235" s="49"/>
      <c r="DPC235" s="28"/>
      <c r="DPD235" s="196"/>
      <c r="DPE235" s="119"/>
      <c r="DPF235" s="47"/>
      <c r="DPG235" s="47"/>
      <c r="DPH235" s="48"/>
      <c r="DPI235" s="49"/>
      <c r="DPJ235" s="28"/>
      <c r="DPK235" s="196"/>
      <c r="DPL235" s="119"/>
      <c r="DPM235" s="47"/>
      <c r="DPN235" s="47"/>
      <c r="DPO235" s="48"/>
      <c r="DPP235" s="49"/>
      <c r="DPQ235" s="28"/>
      <c r="DPR235" s="196"/>
      <c r="DPS235" s="119"/>
      <c r="DPT235" s="47"/>
      <c r="DPU235" s="47"/>
      <c r="DPV235" s="48"/>
      <c r="DPW235" s="49"/>
      <c r="DPX235" s="28"/>
      <c r="DPY235" s="196"/>
      <c r="DPZ235" s="119"/>
      <c r="DQA235" s="47"/>
      <c r="DQB235" s="47"/>
      <c r="DQC235" s="48"/>
      <c r="DQD235" s="49"/>
      <c r="DQE235" s="28"/>
      <c r="DQF235" s="196"/>
      <c r="DQG235" s="119"/>
      <c r="DQH235" s="47"/>
      <c r="DQI235" s="47"/>
      <c r="DQJ235" s="48"/>
      <c r="DQK235" s="49"/>
      <c r="DQL235" s="28"/>
      <c r="DQM235" s="196"/>
      <c r="DQN235" s="119"/>
      <c r="DQO235" s="47"/>
      <c r="DQP235" s="47"/>
      <c r="DQQ235" s="48"/>
      <c r="DQR235" s="49"/>
      <c r="DQS235" s="28"/>
      <c r="DQT235" s="196"/>
      <c r="DQU235" s="119"/>
      <c r="DQV235" s="47"/>
      <c r="DQW235" s="47"/>
      <c r="DQX235" s="48"/>
      <c r="DQY235" s="49"/>
      <c r="DQZ235" s="28"/>
      <c r="DRA235" s="196"/>
      <c r="DRB235" s="119"/>
      <c r="DRC235" s="47"/>
      <c r="DRD235" s="47"/>
      <c r="DRE235" s="48"/>
      <c r="DRF235" s="49"/>
      <c r="DRG235" s="28"/>
      <c r="DRH235" s="196"/>
      <c r="DRI235" s="119"/>
      <c r="DRJ235" s="47"/>
      <c r="DRK235" s="47"/>
      <c r="DRL235" s="48"/>
      <c r="DRM235" s="49"/>
      <c r="DRN235" s="28"/>
      <c r="DRO235" s="196"/>
      <c r="DRP235" s="119"/>
      <c r="DRQ235" s="47"/>
      <c r="DRR235" s="47"/>
      <c r="DRS235" s="48"/>
      <c r="DRT235" s="49"/>
      <c r="DRU235" s="28"/>
      <c r="DRV235" s="196"/>
      <c r="DRW235" s="119"/>
      <c r="DRX235" s="47"/>
      <c r="DRY235" s="47"/>
      <c r="DRZ235" s="48"/>
      <c r="DSA235" s="49"/>
      <c r="DSB235" s="28"/>
      <c r="DSC235" s="196"/>
      <c r="DSD235" s="119"/>
      <c r="DSE235" s="47"/>
      <c r="DSF235" s="47"/>
      <c r="DSG235" s="48"/>
      <c r="DSH235" s="49"/>
      <c r="DSI235" s="28"/>
      <c r="DSJ235" s="196"/>
      <c r="DSK235" s="119"/>
      <c r="DSL235" s="47"/>
      <c r="DSM235" s="47"/>
      <c r="DSN235" s="48"/>
      <c r="DSO235" s="49"/>
      <c r="DSP235" s="28"/>
      <c r="DSQ235" s="196"/>
      <c r="DSR235" s="119"/>
      <c r="DSS235" s="47"/>
      <c r="DST235" s="47"/>
      <c r="DSU235" s="48"/>
      <c r="DSV235" s="49"/>
      <c r="DSW235" s="28"/>
      <c r="DSX235" s="196"/>
      <c r="DSY235" s="119"/>
      <c r="DSZ235" s="47"/>
      <c r="DTA235" s="47"/>
      <c r="DTB235" s="48"/>
      <c r="DTC235" s="49"/>
      <c r="DTD235" s="28"/>
      <c r="DTE235" s="196"/>
      <c r="DTF235" s="119"/>
      <c r="DTG235" s="47"/>
      <c r="DTH235" s="47"/>
      <c r="DTI235" s="48"/>
      <c r="DTJ235" s="49"/>
      <c r="DTK235" s="28"/>
      <c r="DTL235" s="196"/>
      <c r="DTM235" s="119"/>
      <c r="DTN235" s="47"/>
      <c r="DTO235" s="47"/>
      <c r="DTP235" s="48"/>
      <c r="DTQ235" s="49"/>
      <c r="DTR235" s="28"/>
      <c r="DTS235" s="196"/>
      <c r="DTT235" s="119"/>
      <c r="DTU235" s="47"/>
      <c r="DTV235" s="47"/>
      <c r="DTW235" s="48"/>
      <c r="DTX235" s="49"/>
      <c r="DTY235" s="28"/>
      <c r="DTZ235" s="196"/>
      <c r="DUA235" s="119"/>
      <c r="DUB235" s="47"/>
      <c r="DUC235" s="47"/>
      <c r="DUD235" s="48"/>
      <c r="DUE235" s="49"/>
      <c r="DUF235" s="28"/>
      <c r="DUG235" s="196"/>
      <c r="DUH235" s="119"/>
      <c r="DUI235" s="47"/>
      <c r="DUJ235" s="47"/>
      <c r="DUK235" s="48"/>
      <c r="DUL235" s="49"/>
      <c r="DUM235" s="28"/>
      <c r="DUN235" s="196"/>
      <c r="DUO235" s="119"/>
      <c r="DUP235" s="47"/>
      <c r="DUQ235" s="47"/>
      <c r="DUR235" s="48"/>
      <c r="DUS235" s="49"/>
      <c r="DUT235" s="28"/>
      <c r="DUU235" s="196"/>
      <c r="DUV235" s="119"/>
      <c r="DUW235" s="47"/>
      <c r="DUX235" s="47"/>
      <c r="DUY235" s="48"/>
      <c r="DUZ235" s="49"/>
      <c r="DVA235" s="28"/>
      <c r="DVB235" s="196"/>
      <c r="DVC235" s="119"/>
      <c r="DVD235" s="47"/>
      <c r="DVE235" s="47"/>
      <c r="DVF235" s="48"/>
      <c r="DVG235" s="49"/>
      <c r="DVH235" s="28"/>
      <c r="DVI235" s="196"/>
      <c r="DVJ235" s="119"/>
      <c r="DVK235" s="47"/>
      <c r="DVL235" s="47"/>
      <c r="DVM235" s="48"/>
      <c r="DVN235" s="49"/>
      <c r="DVO235" s="28"/>
      <c r="DVP235" s="196"/>
      <c r="DVQ235" s="119"/>
      <c r="DVR235" s="47"/>
      <c r="DVS235" s="47"/>
      <c r="DVT235" s="48"/>
      <c r="DVU235" s="49"/>
      <c r="DVV235" s="28"/>
      <c r="DVW235" s="196"/>
      <c r="DVX235" s="119"/>
      <c r="DVY235" s="47"/>
      <c r="DVZ235" s="47"/>
      <c r="DWA235" s="48"/>
      <c r="DWB235" s="49"/>
      <c r="DWC235" s="28"/>
      <c r="DWD235" s="196"/>
      <c r="DWE235" s="119"/>
      <c r="DWF235" s="47"/>
      <c r="DWG235" s="47"/>
      <c r="DWH235" s="48"/>
      <c r="DWI235" s="49"/>
      <c r="DWJ235" s="28"/>
      <c r="DWK235" s="196"/>
      <c r="DWL235" s="119"/>
      <c r="DWM235" s="47"/>
      <c r="DWN235" s="47"/>
      <c r="DWO235" s="48"/>
      <c r="DWP235" s="49"/>
      <c r="DWQ235" s="28"/>
      <c r="DWR235" s="196"/>
      <c r="DWS235" s="119"/>
      <c r="DWT235" s="47"/>
      <c r="DWU235" s="47"/>
      <c r="DWV235" s="48"/>
      <c r="DWW235" s="49"/>
      <c r="DWX235" s="28"/>
      <c r="DWY235" s="196"/>
      <c r="DWZ235" s="119"/>
      <c r="DXA235" s="47"/>
      <c r="DXB235" s="47"/>
      <c r="DXC235" s="48"/>
      <c r="DXD235" s="49"/>
      <c r="DXE235" s="28"/>
      <c r="DXF235" s="196"/>
      <c r="DXG235" s="119"/>
      <c r="DXH235" s="47"/>
      <c r="DXI235" s="47"/>
      <c r="DXJ235" s="48"/>
      <c r="DXK235" s="49"/>
      <c r="DXL235" s="28"/>
      <c r="DXM235" s="196"/>
      <c r="DXN235" s="119"/>
      <c r="DXO235" s="47"/>
      <c r="DXP235" s="47"/>
      <c r="DXQ235" s="48"/>
      <c r="DXR235" s="49"/>
      <c r="DXS235" s="28"/>
      <c r="DXT235" s="196"/>
      <c r="DXU235" s="119"/>
      <c r="DXV235" s="47"/>
      <c r="DXW235" s="47"/>
      <c r="DXX235" s="48"/>
      <c r="DXY235" s="49"/>
      <c r="DXZ235" s="28"/>
      <c r="DYA235" s="196"/>
      <c r="DYB235" s="119"/>
      <c r="DYC235" s="47"/>
      <c r="DYD235" s="47"/>
      <c r="DYE235" s="48"/>
      <c r="DYF235" s="49"/>
      <c r="DYG235" s="28"/>
      <c r="DYH235" s="196"/>
      <c r="DYI235" s="119"/>
      <c r="DYJ235" s="47"/>
      <c r="DYK235" s="47"/>
      <c r="DYL235" s="48"/>
      <c r="DYM235" s="49"/>
      <c r="DYN235" s="28"/>
      <c r="DYO235" s="196"/>
      <c r="DYP235" s="119"/>
      <c r="DYQ235" s="47"/>
      <c r="DYR235" s="47"/>
      <c r="DYS235" s="48"/>
      <c r="DYT235" s="49"/>
      <c r="DYU235" s="28"/>
      <c r="DYV235" s="196"/>
      <c r="DYW235" s="119"/>
      <c r="DYX235" s="47"/>
      <c r="DYY235" s="47"/>
      <c r="DYZ235" s="48"/>
      <c r="DZA235" s="49"/>
      <c r="DZB235" s="28"/>
      <c r="DZC235" s="196"/>
      <c r="DZD235" s="119"/>
      <c r="DZE235" s="47"/>
      <c r="DZF235" s="47"/>
      <c r="DZG235" s="48"/>
      <c r="DZH235" s="49"/>
      <c r="DZI235" s="28"/>
      <c r="DZJ235" s="196"/>
      <c r="DZK235" s="119"/>
      <c r="DZL235" s="47"/>
      <c r="DZM235" s="47"/>
      <c r="DZN235" s="48"/>
      <c r="DZO235" s="49"/>
      <c r="DZP235" s="28"/>
      <c r="DZQ235" s="196"/>
      <c r="DZR235" s="119"/>
      <c r="DZS235" s="47"/>
      <c r="DZT235" s="47"/>
      <c r="DZU235" s="48"/>
      <c r="DZV235" s="49"/>
      <c r="DZW235" s="28"/>
      <c r="DZX235" s="196"/>
      <c r="DZY235" s="119"/>
      <c r="DZZ235" s="47"/>
      <c r="EAA235" s="47"/>
      <c r="EAB235" s="48"/>
      <c r="EAC235" s="49"/>
      <c r="EAD235" s="28"/>
      <c r="EAE235" s="196"/>
      <c r="EAF235" s="119"/>
      <c r="EAG235" s="47"/>
      <c r="EAH235" s="47"/>
      <c r="EAI235" s="48"/>
      <c r="EAJ235" s="49"/>
      <c r="EAK235" s="28"/>
      <c r="EAL235" s="196"/>
      <c r="EAM235" s="119"/>
      <c r="EAN235" s="47"/>
      <c r="EAO235" s="47"/>
      <c r="EAP235" s="48"/>
      <c r="EAQ235" s="49"/>
      <c r="EAR235" s="28"/>
      <c r="EAS235" s="196"/>
      <c r="EAT235" s="119"/>
      <c r="EAU235" s="47"/>
      <c r="EAV235" s="47"/>
      <c r="EAW235" s="48"/>
      <c r="EAX235" s="49"/>
      <c r="EAY235" s="28"/>
      <c r="EAZ235" s="196"/>
      <c r="EBA235" s="119"/>
      <c r="EBB235" s="47"/>
      <c r="EBC235" s="47"/>
      <c r="EBD235" s="48"/>
      <c r="EBE235" s="49"/>
      <c r="EBF235" s="28"/>
      <c r="EBG235" s="196"/>
      <c r="EBH235" s="119"/>
      <c r="EBI235" s="47"/>
      <c r="EBJ235" s="47"/>
      <c r="EBK235" s="48"/>
      <c r="EBL235" s="49"/>
      <c r="EBM235" s="28"/>
      <c r="EBN235" s="196"/>
      <c r="EBO235" s="119"/>
      <c r="EBP235" s="47"/>
      <c r="EBQ235" s="47"/>
      <c r="EBR235" s="48"/>
      <c r="EBS235" s="49"/>
      <c r="EBT235" s="28"/>
      <c r="EBU235" s="196"/>
      <c r="EBV235" s="119"/>
      <c r="EBW235" s="47"/>
      <c r="EBX235" s="47"/>
      <c r="EBY235" s="48"/>
      <c r="EBZ235" s="49"/>
      <c r="ECA235" s="28"/>
      <c r="ECB235" s="196"/>
      <c r="ECC235" s="119"/>
      <c r="ECD235" s="47"/>
      <c r="ECE235" s="47"/>
      <c r="ECF235" s="48"/>
      <c r="ECG235" s="49"/>
      <c r="ECH235" s="28"/>
      <c r="ECI235" s="196"/>
      <c r="ECJ235" s="119"/>
      <c r="ECK235" s="47"/>
      <c r="ECL235" s="47"/>
      <c r="ECM235" s="48"/>
      <c r="ECN235" s="49"/>
      <c r="ECO235" s="28"/>
      <c r="ECP235" s="196"/>
      <c r="ECQ235" s="119"/>
      <c r="ECR235" s="47"/>
      <c r="ECS235" s="47"/>
      <c r="ECT235" s="48"/>
      <c r="ECU235" s="49"/>
      <c r="ECV235" s="28"/>
      <c r="ECW235" s="196"/>
      <c r="ECX235" s="119"/>
      <c r="ECY235" s="47"/>
      <c r="ECZ235" s="47"/>
      <c r="EDA235" s="48"/>
      <c r="EDB235" s="49"/>
      <c r="EDC235" s="28"/>
      <c r="EDD235" s="196"/>
      <c r="EDE235" s="119"/>
      <c r="EDF235" s="47"/>
      <c r="EDG235" s="47"/>
      <c r="EDH235" s="48"/>
      <c r="EDI235" s="49"/>
      <c r="EDJ235" s="28"/>
      <c r="EDK235" s="196"/>
      <c r="EDL235" s="119"/>
      <c r="EDM235" s="47"/>
      <c r="EDN235" s="47"/>
      <c r="EDO235" s="48"/>
      <c r="EDP235" s="49"/>
      <c r="EDQ235" s="28"/>
      <c r="EDR235" s="196"/>
      <c r="EDS235" s="119"/>
      <c r="EDT235" s="47"/>
      <c r="EDU235" s="47"/>
      <c r="EDV235" s="48"/>
      <c r="EDW235" s="49"/>
      <c r="EDX235" s="28"/>
      <c r="EDY235" s="196"/>
      <c r="EDZ235" s="119"/>
      <c r="EEA235" s="47"/>
      <c r="EEB235" s="47"/>
      <c r="EEC235" s="48"/>
      <c r="EED235" s="49"/>
      <c r="EEE235" s="28"/>
      <c r="EEF235" s="196"/>
      <c r="EEG235" s="119"/>
      <c r="EEH235" s="47"/>
      <c r="EEI235" s="47"/>
      <c r="EEJ235" s="48"/>
      <c r="EEK235" s="49"/>
      <c r="EEL235" s="28"/>
      <c r="EEM235" s="196"/>
      <c r="EEN235" s="119"/>
      <c r="EEO235" s="47"/>
      <c r="EEP235" s="47"/>
      <c r="EEQ235" s="48"/>
      <c r="EER235" s="49"/>
      <c r="EES235" s="28"/>
      <c r="EET235" s="196"/>
      <c r="EEU235" s="119"/>
      <c r="EEV235" s="47"/>
      <c r="EEW235" s="47"/>
      <c r="EEX235" s="48"/>
      <c r="EEY235" s="49"/>
      <c r="EEZ235" s="28"/>
      <c r="EFA235" s="196"/>
      <c r="EFB235" s="119"/>
      <c r="EFC235" s="47"/>
      <c r="EFD235" s="47"/>
      <c r="EFE235" s="48"/>
      <c r="EFF235" s="49"/>
      <c r="EFG235" s="28"/>
      <c r="EFH235" s="196"/>
      <c r="EFI235" s="119"/>
      <c r="EFJ235" s="47"/>
      <c r="EFK235" s="47"/>
      <c r="EFL235" s="48"/>
      <c r="EFM235" s="49"/>
      <c r="EFN235" s="28"/>
      <c r="EFO235" s="196"/>
      <c r="EFP235" s="119"/>
      <c r="EFQ235" s="47"/>
      <c r="EFR235" s="47"/>
      <c r="EFS235" s="48"/>
      <c r="EFT235" s="49"/>
      <c r="EFU235" s="28"/>
      <c r="EFV235" s="196"/>
      <c r="EFW235" s="119"/>
      <c r="EFX235" s="47"/>
      <c r="EFY235" s="47"/>
      <c r="EFZ235" s="48"/>
      <c r="EGA235" s="49"/>
      <c r="EGB235" s="28"/>
      <c r="EGC235" s="196"/>
      <c r="EGD235" s="119"/>
      <c r="EGE235" s="47"/>
      <c r="EGF235" s="47"/>
      <c r="EGG235" s="48"/>
      <c r="EGH235" s="49"/>
      <c r="EGI235" s="28"/>
      <c r="EGJ235" s="196"/>
      <c r="EGK235" s="119"/>
      <c r="EGL235" s="47"/>
      <c r="EGM235" s="47"/>
      <c r="EGN235" s="48"/>
      <c r="EGO235" s="49"/>
      <c r="EGP235" s="28"/>
      <c r="EGQ235" s="196"/>
      <c r="EGR235" s="119"/>
      <c r="EGS235" s="47"/>
      <c r="EGT235" s="47"/>
      <c r="EGU235" s="48"/>
      <c r="EGV235" s="49"/>
      <c r="EGW235" s="28"/>
      <c r="EGX235" s="196"/>
      <c r="EGY235" s="119"/>
      <c r="EGZ235" s="47"/>
      <c r="EHA235" s="47"/>
      <c r="EHB235" s="48"/>
      <c r="EHC235" s="49"/>
      <c r="EHD235" s="28"/>
      <c r="EHE235" s="196"/>
      <c r="EHF235" s="119"/>
      <c r="EHG235" s="47"/>
      <c r="EHH235" s="47"/>
      <c r="EHI235" s="48"/>
      <c r="EHJ235" s="49"/>
      <c r="EHK235" s="28"/>
      <c r="EHL235" s="196"/>
      <c r="EHM235" s="119"/>
      <c r="EHN235" s="47"/>
      <c r="EHO235" s="47"/>
      <c r="EHP235" s="48"/>
      <c r="EHQ235" s="49"/>
      <c r="EHR235" s="28"/>
      <c r="EHS235" s="196"/>
      <c r="EHT235" s="119"/>
      <c r="EHU235" s="47"/>
      <c r="EHV235" s="47"/>
      <c r="EHW235" s="48"/>
      <c r="EHX235" s="49"/>
      <c r="EHY235" s="28"/>
      <c r="EHZ235" s="196"/>
      <c r="EIA235" s="119"/>
      <c r="EIB235" s="47"/>
      <c r="EIC235" s="47"/>
      <c r="EID235" s="48"/>
      <c r="EIE235" s="49"/>
      <c r="EIF235" s="28"/>
      <c r="EIG235" s="196"/>
      <c r="EIH235" s="119"/>
      <c r="EII235" s="47"/>
      <c r="EIJ235" s="47"/>
      <c r="EIK235" s="48"/>
      <c r="EIL235" s="49"/>
      <c r="EIM235" s="28"/>
      <c r="EIN235" s="196"/>
      <c r="EIO235" s="119"/>
      <c r="EIP235" s="47"/>
      <c r="EIQ235" s="47"/>
      <c r="EIR235" s="48"/>
      <c r="EIS235" s="49"/>
      <c r="EIT235" s="28"/>
      <c r="EIU235" s="196"/>
      <c r="EIV235" s="119"/>
      <c r="EIW235" s="47"/>
      <c r="EIX235" s="47"/>
      <c r="EIY235" s="48"/>
      <c r="EIZ235" s="49"/>
      <c r="EJA235" s="28"/>
      <c r="EJB235" s="196"/>
      <c r="EJC235" s="119"/>
      <c r="EJD235" s="47"/>
      <c r="EJE235" s="47"/>
      <c r="EJF235" s="48"/>
      <c r="EJG235" s="49"/>
      <c r="EJH235" s="28"/>
      <c r="EJI235" s="196"/>
      <c r="EJJ235" s="119"/>
      <c r="EJK235" s="47"/>
      <c r="EJL235" s="47"/>
      <c r="EJM235" s="48"/>
      <c r="EJN235" s="49"/>
      <c r="EJO235" s="28"/>
      <c r="EJP235" s="196"/>
      <c r="EJQ235" s="119"/>
      <c r="EJR235" s="47"/>
      <c r="EJS235" s="47"/>
      <c r="EJT235" s="48"/>
      <c r="EJU235" s="49"/>
      <c r="EJV235" s="28"/>
      <c r="EJW235" s="196"/>
      <c r="EJX235" s="119"/>
      <c r="EJY235" s="47"/>
      <c r="EJZ235" s="47"/>
      <c r="EKA235" s="48"/>
      <c r="EKB235" s="49"/>
      <c r="EKC235" s="28"/>
      <c r="EKD235" s="196"/>
      <c r="EKE235" s="119"/>
      <c r="EKF235" s="47"/>
      <c r="EKG235" s="47"/>
      <c r="EKH235" s="48"/>
      <c r="EKI235" s="49"/>
      <c r="EKJ235" s="28"/>
      <c r="EKK235" s="196"/>
      <c r="EKL235" s="119"/>
      <c r="EKM235" s="47"/>
      <c r="EKN235" s="47"/>
      <c r="EKO235" s="48"/>
      <c r="EKP235" s="49"/>
      <c r="EKQ235" s="28"/>
      <c r="EKR235" s="196"/>
      <c r="EKS235" s="119"/>
      <c r="EKT235" s="47"/>
      <c r="EKU235" s="47"/>
      <c r="EKV235" s="48"/>
      <c r="EKW235" s="49"/>
      <c r="EKX235" s="28"/>
      <c r="EKY235" s="196"/>
      <c r="EKZ235" s="119"/>
      <c r="ELA235" s="47"/>
      <c r="ELB235" s="47"/>
      <c r="ELC235" s="48"/>
      <c r="ELD235" s="49"/>
      <c r="ELE235" s="28"/>
      <c r="ELF235" s="196"/>
      <c r="ELG235" s="119"/>
      <c r="ELH235" s="47"/>
      <c r="ELI235" s="47"/>
      <c r="ELJ235" s="48"/>
      <c r="ELK235" s="49"/>
      <c r="ELL235" s="28"/>
      <c r="ELM235" s="196"/>
      <c r="ELN235" s="119"/>
      <c r="ELO235" s="47"/>
      <c r="ELP235" s="47"/>
      <c r="ELQ235" s="48"/>
      <c r="ELR235" s="49"/>
      <c r="ELS235" s="28"/>
      <c r="ELT235" s="196"/>
      <c r="ELU235" s="119"/>
      <c r="ELV235" s="47"/>
      <c r="ELW235" s="47"/>
      <c r="ELX235" s="48"/>
      <c r="ELY235" s="49"/>
      <c r="ELZ235" s="28"/>
      <c r="EMA235" s="196"/>
      <c r="EMB235" s="119"/>
      <c r="EMC235" s="47"/>
      <c r="EMD235" s="47"/>
      <c r="EME235" s="48"/>
      <c r="EMF235" s="49"/>
      <c r="EMG235" s="28"/>
      <c r="EMH235" s="196"/>
      <c r="EMI235" s="119"/>
      <c r="EMJ235" s="47"/>
      <c r="EMK235" s="47"/>
      <c r="EML235" s="48"/>
      <c r="EMM235" s="49"/>
      <c r="EMN235" s="28"/>
      <c r="EMO235" s="196"/>
      <c r="EMP235" s="119"/>
      <c r="EMQ235" s="47"/>
      <c r="EMR235" s="47"/>
      <c r="EMS235" s="48"/>
      <c r="EMT235" s="49"/>
      <c r="EMU235" s="28"/>
      <c r="EMV235" s="196"/>
      <c r="EMW235" s="119"/>
      <c r="EMX235" s="47"/>
      <c r="EMY235" s="47"/>
      <c r="EMZ235" s="48"/>
      <c r="ENA235" s="49"/>
      <c r="ENB235" s="28"/>
      <c r="ENC235" s="196"/>
      <c r="END235" s="119"/>
      <c r="ENE235" s="47"/>
      <c r="ENF235" s="47"/>
      <c r="ENG235" s="48"/>
      <c r="ENH235" s="49"/>
      <c r="ENI235" s="28"/>
      <c r="ENJ235" s="196"/>
      <c r="ENK235" s="119"/>
      <c r="ENL235" s="47"/>
      <c r="ENM235" s="47"/>
      <c r="ENN235" s="48"/>
      <c r="ENO235" s="49"/>
      <c r="ENP235" s="28"/>
      <c r="ENQ235" s="196"/>
      <c r="ENR235" s="119"/>
      <c r="ENS235" s="47"/>
      <c r="ENT235" s="47"/>
      <c r="ENU235" s="48"/>
      <c r="ENV235" s="49"/>
      <c r="ENW235" s="28"/>
      <c r="ENX235" s="196"/>
      <c r="ENY235" s="119"/>
      <c r="ENZ235" s="47"/>
      <c r="EOA235" s="47"/>
      <c r="EOB235" s="48"/>
      <c r="EOC235" s="49"/>
      <c r="EOD235" s="28"/>
      <c r="EOE235" s="196"/>
      <c r="EOF235" s="119"/>
      <c r="EOG235" s="47"/>
      <c r="EOH235" s="47"/>
      <c r="EOI235" s="48"/>
      <c r="EOJ235" s="49"/>
      <c r="EOK235" s="28"/>
      <c r="EOL235" s="196"/>
      <c r="EOM235" s="119"/>
      <c r="EON235" s="47"/>
      <c r="EOO235" s="47"/>
      <c r="EOP235" s="48"/>
      <c r="EOQ235" s="49"/>
      <c r="EOR235" s="28"/>
      <c r="EOS235" s="196"/>
      <c r="EOT235" s="119"/>
      <c r="EOU235" s="47"/>
      <c r="EOV235" s="47"/>
      <c r="EOW235" s="48"/>
      <c r="EOX235" s="49"/>
      <c r="EOY235" s="28"/>
      <c r="EOZ235" s="196"/>
      <c r="EPA235" s="119"/>
      <c r="EPB235" s="47"/>
      <c r="EPC235" s="47"/>
      <c r="EPD235" s="48"/>
      <c r="EPE235" s="49"/>
      <c r="EPF235" s="28"/>
      <c r="EPG235" s="196"/>
      <c r="EPH235" s="119"/>
      <c r="EPI235" s="47"/>
      <c r="EPJ235" s="47"/>
      <c r="EPK235" s="48"/>
      <c r="EPL235" s="49"/>
      <c r="EPM235" s="28"/>
      <c r="EPN235" s="196"/>
      <c r="EPO235" s="119"/>
      <c r="EPP235" s="47"/>
      <c r="EPQ235" s="47"/>
      <c r="EPR235" s="48"/>
      <c r="EPS235" s="49"/>
      <c r="EPT235" s="28"/>
      <c r="EPU235" s="196"/>
      <c r="EPV235" s="119"/>
      <c r="EPW235" s="47"/>
      <c r="EPX235" s="47"/>
      <c r="EPY235" s="48"/>
      <c r="EPZ235" s="49"/>
      <c r="EQA235" s="28"/>
      <c r="EQB235" s="196"/>
      <c r="EQC235" s="119"/>
      <c r="EQD235" s="47"/>
      <c r="EQE235" s="47"/>
      <c r="EQF235" s="48"/>
      <c r="EQG235" s="49"/>
      <c r="EQH235" s="28"/>
      <c r="EQI235" s="196"/>
      <c r="EQJ235" s="119"/>
      <c r="EQK235" s="47"/>
      <c r="EQL235" s="47"/>
      <c r="EQM235" s="48"/>
      <c r="EQN235" s="49"/>
      <c r="EQO235" s="28"/>
      <c r="EQP235" s="196"/>
      <c r="EQQ235" s="119"/>
      <c r="EQR235" s="47"/>
      <c r="EQS235" s="47"/>
      <c r="EQT235" s="48"/>
      <c r="EQU235" s="49"/>
      <c r="EQV235" s="28"/>
      <c r="EQW235" s="196"/>
      <c r="EQX235" s="119"/>
      <c r="EQY235" s="47"/>
      <c r="EQZ235" s="47"/>
      <c r="ERA235" s="48"/>
      <c r="ERB235" s="49"/>
      <c r="ERC235" s="28"/>
      <c r="ERD235" s="196"/>
      <c r="ERE235" s="119"/>
      <c r="ERF235" s="47"/>
      <c r="ERG235" s="47"/>
      <c r="ERH235" s="48"/>
      <c r="ERI235" s="49"/>
      <c r="ERJ235" s="28"/>
      <c r="ERK235" s="196"/>
      <c r="ERL235" s="119"/>
      <c r="ERM235" s="47"/>
      <c r="ERN235" s="47"/>
      <c r="ERO235" s="48"/>
      <c r="ERP235" s="49"/>
      <c r="ERQ235" s="28"/>
      <c r="ERR235" s="196"/>
      <c r="ERS235" s="119"/>
      <c r="ERT235" s="47"/>
      <c r="ERU235" s="47"/>
      <c r="ERV235" s="48"/>
      <c r="ERW235" s="49"/>
      <c r="ERX235" s="28"/>
      <c r="ERY235" s="196"/>
      <c r="ERZ235" s="119"/>
      <c r="ESA235" s="47"/>
      <c r="ESB235" s="47"/>
      <c r="ESC235" s="48"/>
      <c r="ESD235" s="49"/>
      <c r="ESE235" s="28"/>
      <c r="ESF235" s="196"/>
      <c r="ESG235" s="119"/>
      <c r="ESH235" s="47"/>
      <c r="ESI235" s="47"/>
      <c r="ESJ235" s="48"/>
      <c r="ESK235" s="49"/>
      <c r="ESL235" s="28"/>
      <c r="ESM235" s="196"/>
      <c r="ESN235" s="119"/>
      <c r="ESO235" s="47"/>
      <c r="ESP235" s="47"/>
      <c r="ESQ235" s="48"/>
      <c r="ESR235" s="49"/>
      <c r="ESS235" s="28"/>
      <c r="EST235" s="196"/>
      <c r="ESU235" s="119"/>
      <c r="ESV235" s="47"/>
      <c r="ESW235" s="47"/>
      <c r="ESX235" s="48"/>
      <c r="ESY235" s="49"/>
      <c r="ESZ235" s="28"/>
      <c r="ETA235" s="196"/>
      <c r="ETB235" s="119"/>
      <c r="ETC235" s="47"/>
      <c r="ETD235" s="47"/>
      <c r="ETE235" s="48"/>
      <c r="ETF235" s="49"/>
      <c r="ETG235" s="28"/>
      <c r="ETH235" s="196"/>
      <c r="ETI235" s="119"/>
      <c r="ETJ235" s="47"/>
      <c r="ETK235" s="47"/>
      <c r="ETL235" s="48"/>
      <c r="ETM235" s="49"/>
      <c r="ETN235" s="28"/>
      <c r="ETO235" s="196"/>
      <c r="ETP235" s="119"/>
      <c r="ETQ235" s="47"/>
      <c r="ETR235" s="47"/>
      <c r="ETS235" s="48"/>
      <c r="ETT235" s="49"/>
      <c r="ETU235" s="28"/>
      <c r="ETV235" s="196"/>
      <c r="ETW235" s="119"/>
      <c r="ETX235" s="47"/>
      <c r="ETY235" s="47"/>
      <c r="ETZ235" s="48"/>
      <c r="EUA235" s="49"/>
      <c r="EUB235" s="28"/>
      <c r="EUC235" s="196"/>
      <c r="EUD235" s="119"/>
      <c r="EUE235" s="47"/>
      <c r="EUF235" s="47"/>
      <c r="EUG235" s="48"/>
      <c r="EUH235" s="49"/>
      <c r="EUI235" s="28"/>
      <c r="EUJ235" s="196"/>
      <c r="EUK235" s="119"/>
      <c r="EUL235" s="47"/>
      <c r="EUM235" s="47"/>
      <c r="EUN235" s="48"/>
      <c r="EUO235" s="49"/>
      <c r="EUP235" s="28"/>
      <c r="EUQ235" s="196"/>
      <c r="EUR235" s="119"/>
      <c r="EUS235" s="47"/>
      <c r="EUT235" s="47"/>
      <c r="EUU235" s="48"/>
      <c r="EUV235" s="49"/>
      <c r="EUW235" s="28"/>
      <c r="EUX235" s="196"/>
      <c r="EUY235" s="119"/>
      <c r="EUZ235" s="47"/>
      <c r="EVA235" s="47"/>
      <c r="EVB235" s="48"/>
      <c r="EVC235" s="49"/>
      <c r="EVD235" s="28"/>
      <c r="EVE235" s="196"/>
      <c r="EVF235" s="119"/>
      <c r="EVG235" s="47"/>
      <c r="EVH235" s="47"/>
      <c r="EVI235" s="48"/>
      <c r="EVJ235" s="49"/>
      <c r="EVK235" s="28"/>
      <c r="EVL235" s="196"/>
      <c r="EVM235" s="119"/>
      <c r="EVN235" s="47"/>
      <c r="EVO235" s="47"/>
      <c r="EVP235" s="48"/>
      <c r="EVQ235" s="49"/>
      <c r="EVR235" s="28"/>
      <c r="EVS235" s="196"/>
      <c r="EVT235" s="119"/>
      <c r="EVU235" s="47"/>
      <c r="EVV235" s="47"/>
      <c r="EVW235" s="48"/>
      <c r="EVX235" s="49"/>
      <c r="EVY235" s="28"/>
      <c r="EVZ235" s="196"/>
      <c r="EWA235" s="119"/>
      <c r="EWB235" s="47"/>
      <c r="EWC235" s="47"/>
      <c r="EWD235" s="48"/>
      <c r="EWE235" s="49"/>
      <c r="EWF235" s="28"/>
      <c r="EWG235" s="196"/>
      <c r="EWH235" s="119"/>
      <c r="EWI235" s="47"/>
      <c r="EWJ235" s="47"/>
      <c r="EWK235" s="48"/>
      <c r="EWL235" s="49"/>
      <c r="EWM235" s="28"/>
      <c r="EWN235" s="196"/>
      <c r="EWO235" s="119"/>
      <c r="EWP235" s="47"/>
      <c r="EWQ235" s="47"/>
      <c r="EWR235" s="48"/>
      <c r="EWS235" s="49"/>
      <c r="EWT235" s="28"/>
      <c r="EWU235" s="196"/>
      <c r="EWV235" s="119"/>
      <c r="EWW235" s="47"/>
      <c r="EWX235" s="47"/>
      <c r="EWY235" s="48"/>
      <c r="EWZ235" s="49"/>
      <c r="EXA235" s="28"/>
      <c r="EXB235" s="196"/>
      <c r="EXC235" s="119"/>
      <c r="EXD235" s="47"/>
      <c r="EXE235" s="47"/>
      <c r="EXF235" s="48"/>
      <c r="EXG235" s="49"/>
      <c r="EXH235" s="28"/>
      <c r="EXI235" s="196"/>
      <c r="EXJ235" s="119"/>
      <c r="EXK235" s="47"/>
      <c r="EXL235" s="47"/>
      <c r="EXM235" s="48"/>
      <c r="EXN235" s="49"/>
      <c r="EXO235" s="28"/>
      <c r="EXP235" s="196"/>
      <c r="EXQ235" s="119"/>
      <c r="EXR235" s="47"/>
      <c r="EXS235" s="47"/>
      <c r="EXT235" s="48"/>
      <c r="EXU235" s="49"/>
      <c r="EXV235" s="28"/>
      <c r="EXW235" s="196"/>
      <c r="EXX235" s="119"/>
      <c r="EXY235" s="47"/>
      <c r="EXZ235" s="47"/>
      <c r="EYA235" s="48"/>
      <c r="EYB235" s="49"/>
      <c r="EYC235" s="28"/>
      <c r="EYD235" s="196"/>
      <c r="EYE235" s="119"/>
      <c r="EYF235" s="47"/>
      <c r="EYG235" s="47"/>
      <c r="EYH235" s="48"/>
      <c r="EYI235" s="49"/>
      <c r="EYJ235" s="28"/>
      <c r="EYK235" s="196"/>
      <c r="EYL235" s="119"/>
      <c r="EYM235" s="47"/>
      <c r="EYN235" s="47"/>
      <c r="EYO235" s="48"/>
      <c r="EYP235" s="49"/>
      <c r="EYQ235" s="28"/>
      <c r="EYR235" s="196"/>
      <c r="EYS235" s="119"/>
      <c r="EYT235" s="47"/>
      <c r="EYU235" s="47"/>
      <c r="EYV235" s="48"/>
      <c r="EYW235" s="49"/>
      <c r="EYX235" s="28"/>
      <c r="EYY235" s="196"/>
      <c r="EYZ235" s="119"/>
      <c r="EZA235" s="47"/>
      <c r="EZB235" s="47"/>
      <c r="EZC235" s="48"/>
      <c r="EZD235" s="49"/>
      <c r="EZE235" s="28"/>
      <c r="EZF235" s="196"/>
      <c r="EZG235" s="119"/>
      <c r="EZH235" s="47"/>
      <c r="EZI235" s="47"/>
      <c r="EZJ235" s="48"/>
      <c r="EZK235" s="49"/>
      <c r="EZL235" s="28"/>
      <c r="EZM235" s="196"/>
      <c r="EZN235" s="119"/>
      <c r="EZO235" s="47"/>
      <c r="EZP235" s="47"/>
      <c r="EZQ235" s="48"/>
      <c r="EZR235" s="49"/>
      <c r="EZS235" s="28"/>
      <c r="EZT235" s="196"/>
      <c r="EZU235" s="119"/>
      <c r="EZV235" s="47"/>
      <c r="EZW235" s="47"/>
      <c r="EZX235" s="48"/>
      <c r="EZY235" s="49"/>
      <c r="EZZ235" s="28"/>
      <c r="FAA235" s="196"/>
      <c r="FAB235" s="119"/>
      <c r="FAC235" s="47"/>
      <c r="FAD235" s="47"/>
      <c r="FAE235" s="48"/>
      <c r="FAF235" s="49"/>
      <c r="FAG235" s="28"/>
      <c r="FAH235" s="196"/>
      <c r="FAI235" s="119"/>
      <c r="FAJ235" s="47"/>
      <c r="FAK235" s="47"/>
      <c r="FAL235" s="48"/>
      <c r="FAM235" s="49"/>
      <c r="FAN235" s="28"/>
      <c r="FAO235" s="196"/>
      <c r="FAP235" s="119"/>
      <c r="FAQ235" s="47"/>
      <c r="FAR235" s="47"/>
      <c r="FAS235" s="48"/>
      <c r="FAT235" s="49"/>
      <c r="FAU235" s="28"/>
      <c r="FAV235" s="196"/>
      <c r="FAW235" s="119"/>
      <c r="FAX235" s="47"/>
      <c r="FAY235" s="47"/>
      <c r="FAZ235" s="48"/>
      <c r="FBA235" s="49"/>
      <c r="FBB235" s="28"/>
      <c r="FBC235" s="196"/>
      <c r="FBD235" s="119"/>
      <c r="FBE235" s="47"/>
      <c r="FBF235" s="47"/>
      <c r="FBG235" s="48"/>
      <c r="FBH235" s="49"/>
      <c r="FBI235" s="28"/>
      <c r="FBJ235" s="196"/>
      <c r="FBK235" s="119"/>
      <c r="FBL235" s="47"/>
      <c r="FBM235" s="47"/>
      <c r="FBN235" s="48"/>
      <c r="FBO235" s="49"/>
      <c r="FBP235" s="28"/>
      <c r="FBQ235" s="196"/>
      <c r="FBR235" s="119"/>
      <c r="FBS235" s="47"/>
      <c r="FBT235" s="47"/>
      <c r="FBU235" s="48"/>
      <c r="FBV235" s="49"/>
      <c r="FBW235" s="28"/>
      <c r="FBX235" s="196"/>
      <c r="FBY235" s="119"/>
      <c r="FBZ235" s="47"/>
      <c r="FCA235" s="47"/>
      <c r="FCB235" s="48"/>
      <c r="FCC235" s="49"/>
      <c r="FCD235" s="28"/>
      <c r="FCE235" s="196"/>
      <c r="FCF235" s="119"/>
      <c r="FCG235" s="47"/>
      <c r="FCH235" s="47"/>
      <c r="FCI235" s="48"/>
      <c r="FCJ235" s="49"/>
      <c r="FCK235" s="28"/>
      <c r="FCL235" s="196"/>
      <c r="FCM235" s="119"/>
      <c r="FCN235" s="47"/>
      <c r="FCO235" s="47"/>
      <c r="FCP235" s="48"/>
      <c r="FCQ235" s="49"/>
      <c r="FCR235" s="28"/>
      <c r="FCS235" s="196"/>
      <c r="FCT235" s="119"/>
      <c r="FCU235" s="47"/>
      <c r="FCV235" s="47"/>
      <c r="FCW235" s="48"/>
      <c r="FCX235" s="49"/>
      <c r="FCY235" s="28"/>
      <c r="FCZ235" s="196"/>
      <c r="FDA235" s="119"/>
      <c r="FDB235" s="47"/>
      <c r="FDC235" s="47"/>
      <c r="FDD235" s="48"/>
      <c r="FDE235" s="49"/>
      <c r="FDF235" s="28"/>
      <c r="FDG235" s="196"/>
      <c r="FDH235" s="119"/>
      <c r="FDI235" s="47"/>
      <c r="FDJ235" s="47"/>
      <c r="FDK235" s="48"/>
      <c r="FDL235" s="49"/>
      <c r="FDM235" s="28"/>
      <c r="FDN235" s="196"/>
      <c r="FDO235" s="119"/>
      <c r="FDP235" s="47"/>
      <c r="FDQ235" s="47"/>
      <c r="FDR235" s="48"/>
      <c r="FDS235" s="49"/>
      <c r="FDT235" s="28"/>
      <c r="FDU235" s="196"/>
      <c r="FDV235" s="119"/>
      <c r="FDW235" s="47"/>
      <c r="FDX235" s="47"/>
      <c r="FDY235" s="48"/>
      <c r="FDZ235" s="49"/>
      <c r="FEA235" s="28"/>
      <c r="FEB235" s="196"/>
      <c r="FEC235" s="119"/>
      <c r="FED235" s="47"/>
      <c r="FEE235" s="47"/>
      <c r="FEF235" s="48"/>
      <c r="FEG235" s="49"/>
      <c r="FEH235" s="28"/>
      <c r="FEI235" s="196"/>
      <c r="FEJ235" s="119"/>
      <c r="FEK235" s="47"/>
      <c r="FEL235" s="47"/>
      <c r="FEM235" s="48"/>
      <c r="FEN235" s="49"/>
      <c r="FEO235" s="28"/>
      <c r="FEP235" s="196"/>
      <c r="FEQ235" s="119"/>
      <c r="FER235" s="47"/>
      <c r="FES235" s="47"/>
      <c r="FET235" s="48"/>
      <c r="FEU235" s="49"/>
      <c r="FEV235" s="28"/>
      <c r="FEW235" s="196"/>
      <c r="FEX235" s="119"/>
      <c r="FEY235" s="47"/>
      <c r="FEZ235" s="47"/>
      <c r="FFA235" s="48"/>
      <c r="FFB235" s="49"/>
      <c r="FFC235" s="28"/>
      <c r="FFD235" s="196"/>
      <c r="FFE235" s="119"/>
      <c r="FFF235" s="47"/>
      <c r="FFG235" s="47"/>
      <c r="FFH235" s="48"/>
      <c r="FFI235" s="49"/>
      <c r="FFJ235" s="28"/>
      <c r="FFK235" s="196"/>
      <c r="FFL235" s="119"/>
      <c r="FFM235" s="47"/>
      <c r="FFN235" s="47"/>
      <c r="FFO235" s="48"/>
      <c r="FFP235" s="49"/>
      <c r="FFQ235" s="28"/>
      <c r="FFR235" s="196"/>
      <c r="FFS235" s="119"/>
      <c r="FFT235" s="47"/>
      <c r="FFU235" s="47"/>
      <c r="FFV235" s="48"/>
      <c r="FFW235" s="49"/>
      <c r="FFX235" s="28"/>
      <c r="FFY235" s="196"/>
      <c r="FFZ235" s="119"/>
      <c r="FGA235" s="47"/>
      <c r="FGB235" s="47"/>
      <c r="FGC235" s="48"/>
      <c r="FGD235" s="49"/>
      <c r="FGE235" s="28"/>
      <c r="FGF235" s="196"/>
      <c r="FGG235" s="119"/>
      <c r="FGH235" s="47"/>
      <c r="FGI235" s="47"/>
      <c r="FGJ235" s="48"/>
      <c r="FGK235" s="49"/>
      <c r="FGL235" s="28"/>
      <c r="FGM235" s="196"/>
      <c r="FGN235" s="119"/>
      <c r="FGO235" s="47"/>
      <c r="FGP235" s="47"/>
      <c r="FGQ235" s="48"/>
      <c r="FGR235" s="49"/>
      <c r="FGS235" s="28"/>
      <c r="FGT235" s="196"/>
      <c r="FGU235" s="119"/>
      <c r="FGV235" s="47"/>
      <c r="FGW235" s="47"/>
      <c r="FGX235" s="48"/>
      <c r="FGY235" s="49"/>
      <c r="FGZ235" s="28"/>
      <c r="FHA235" s="196"/>
      <c r="FHB235" s="119"/>
      <c r="FHC235" s="47"/>
      <c r="FHD235" s="47"/>
      <c r="FHE235" s="48"/>
      <c r="FHF235" s="49"/>
      <c r="FHG235" s="28"/>
      <c r="FHH235" s="196"/>
      <c r="FHI235" s="119"/>
      <c r="FHJ235" s="47"/>
      <c r="FHK235" s="47"/>
      <c r="FHL235" s="48"/>
      <c r="FHM235" s="49"/>
      <c r="FHN235" s="28"/>
      <c r="FHO235" s="196"/>
      <c r="FHP235" s="119"/>
      <c r="FHQ235" s="47"/>
      <c r="FHR235" s="47"/>
      <c r="FHS235" s="48"/>
      <c r="FHT235" s="49"/>
      <c r="FHU235" s="28"/>
      <c r="FHV235" s="196"/>
      <c r="FHW235" s="119"/>
      <c r="FHX235" s="47"/>
      <c r="FHY235" s="47"/>
      <c r="FHZ235" s="48"/>
      <c r="FIA235" s="49"/>
      <c r="FIB235" s="28"/>
      <c r="FIC235" s="196"/>
      <c r="FID235" s="119"/>
      <c r="FIE235" s="47"/>
      <c r="FIF235" s="47"/>
      <c r="FIG235" s="48"/>
      <c r="FIH235" s="49"/>
      <c r="FII235" s="28"/>
      <c r="FIJ235" s="196"/>
      <c r="FIK235" s="119"/>
      <c r="FIL235" s="47"/>
      <c r="FIM235" s="47"/>
      <c r="FIN235" s="48"/>
      <c r="FIO235" s="49"/>
      <c r="FIP235" s="28"/>
      <c r="FIQ235" s="196"/>
      <c r="FIR235" s="119"/>
      <c r="FIS235" s="47"/>
      <c r="FIT235" s="47"/>
      <c r="FIU235" s="48"/>
      <c r="FIV235" s="49"/>
      <c r="FIW235" s="28"/>
      <c r="FIX235" s="196"/>
      <c r="FIY235" s="119"/>
      <c r="FIZ235" s="47"/>
      <c r="FJA235" s="47"/>
      <c r="FJB235" s="48"/>
      <c r="FJC235" s="49"/>
      <c r="FJD235" s="28"/>
      <c r="FJE235" s="196"/>
      <c r="FJF235" s="119"/>
      <c r="FJG235" s="47"/>
      <c r="FJH235" s="47"/>
      <c r="FJI235" s="48"/>
      <c r="FJJ235" s="49"/>
      <c r="FJK235" s="28"/>
      <c r="FJL235" s="196"/>
      <c r="FJM235" s="119"/>
      <c r="FJN235" s="47"/>
      <c r="FJO235" s="47"/>
      <c r="FJP235" s="48"/>
      <c r="FJQ235" s="49"/>
      <c r="FJR235" s="28"/>
      <c r="FJS235" s="196"/>
      <c r="FJT235" s="119"/>
      <c r="FJU235" s="47"/>
      <c r="FJV235" s="47"/>
      <c r="FJW235" s="48"/>
      <c r="FJX235" s="49"/>
      <c r="FJY235" s="28"/>
      <c r="FJZ235" s="196"/>
      <c r="FKA235" s="119"/>
      <c r="FKB235" s="47"/>
      <c r="FKC235" s="47"/>
      <c r="FKD235" s="48"/>
      <c r="FKE235" s="49"/>
      <c r="FKF235" s="28"/>
      <c r="FKG235" s="196"/>
      <c r="FKH235" s="119"/>
      <c r="FKI235" s="47"/>
      <c r="FKJ235" s="47"/>
      <c r="FKK235" s="48"/>
      <c r="FKL235" s="49"/>
      <c r="FKM235" s="28"/>
      <c r="FKN235" s="196"/>
      <c r="FKO235" s="119"/>
      <c r="FKP235" s="47"/>
      <c r="FKQ235" s="47"/>
      <c r="FKR235" s="48"/>
      <c r="FKS235" s="49"/>
      <c r="FKT235" s="28"/>
      <c r="FKU235" s="196"/>
      <c r="FKV235" s="119"/>
      <c r="FKW235" s="47"/>
      <c r="FKX235" s="47"/>
      <c r="FKY235" s="48"/>
      <c r="FKZ235" s="49"/>
      <c r="FLA235" s="28"/>
      <c r="FLB235" s="196"/>
      <c r="FLC235" s="119"/>
      <c r="FLD235" s="47"/>
      <c r="FLE235" s="47"/>
      <c r="FLF235" s="48"/>
      <c r="FLG235" s="49"/>
      <c r="FLH235" s="28"/>
      <c r="FLI235" s="196"/>
      <c r="FLJ235" s="119"/>
      <c r="FLK235" s="47"/>
      <c r="FLL235" s="47"/>
      <c r="FLM235" s="48"/>
      <c r="FLN235" s="49"/>
      <c r="FLO235" s="28"/>
      <c r="FLP235" s="196"/>
      <c r="FLQ235" s="119"/>
      <c r="FLR235" s="47"/>
      <c r="FLS235" s="47"/>
      <c r="FLT235" s="48"/>
      <c r="FLU235" s="49"/>
      <c r="FLV235" s="28"/>
      <c r="FLW235" s="196"/>
      <c r="FLX235" s="119"/>
      <c r="FLY235" s="47"/>
      <c r="FLZ235" s="47"/>
      <c r="FMA235" s="48"/>
      <c r="FMB235" s="49"/>
      <c r="FMC235" s="28"/>
      <c r="FMD235" s="196"/>
      <c r="FME235" s="119"/>
      <c r="FMF235" s="47"/>
      <c r="FMG235" s="47"/>
      <c r="FMH235" s="48"/>
      <c r="FMI235" s="49"/>
      <c r="FMJ235" s="28"/>
      <c r="FMK235" s="196"/>
      <c r="FML235" s="119"/>
      <c r="FMM235" s="47"/>
      <c r="FMN235" s="47"/>
      <c r="FMO235" s="48"/>
      <c r="FMP235" s="49"/>
      <c r="FMQ235" s="28"/>
      <c r="FMR235" s="196"/>
      <c r="FMS235" s="119"/>
      <c r="FMT235" s="47"/>
      <c r="FMU235" s="47"/>
      <c r="FMV235" s="48"/>
      <c r="FMW235" s="49"/>
      <c r="FMX235" s="28"/>
      <c r="FMY235" s="196"/>
      <c r="FMZ235" s="119"/>
      <c r="FNA235" s="47"/>
      <c r="FNB235" s="47"/>
      <c r="FNC235" s="48"/>
      <c r="FND235" s="49"/>
      <c r="FNE235" s="28"/>
      <c r="FNF235" s="196"/>
      <c r="FNG235" s="119"/>
      <c r="FNH235" s="47"/>
      <c r="FNI235" s="47"/>
      <c r="FNJ235" s="48"/>
      <c r="FNK235" s="49"/>
      <c r="FNL235" s="28"/>
      <c r="FNM235" s="196"/>
      <c r="FNN235" s="119"/>
      <c r="FNO235" s="47"/>
      <c r="FNP235" s="47"/>
      <c r="FNQ235" s="48"/>
      <c r="FNR235" s="49"/>
      <c r="FNS235" s="28"/>
      <c r="FNT235" s="196"/>
      <c r="FNU235" s="119"/>
      <c r="FNV235" s="47"/>
      <c r="FNW235" s="47"/>
      <c r="FNX235" s="48"/>
      <c r="FNY235" s="49"/>
      <c r="FNZ235" s="28"/>
      <c r="FOA235" s="196"/>
      <c r="FOB235" s="119"/>
      <c r="FOC235" s="47"/>
      <c r="FOD235" s="47"/>
      <c r="FOE235" s="48"/>
      <c r="FOF235" s="49"/>
      <c r="FOG235" s="28"/>
      <c r="FOH235" s="196"/>
      <c r="FOI235" s="119"/>
      <c r="FOJ235" s="47"/>
      <c r="FOK235" s="47"/>
      <c r="FOL235" s="48"/>
      <c r="FOM235" s="49"/>
      <c r="FON235" s="28"/>
      <c r="FOO235" s="196"/>
      <c r="FOP235" s="119"/>
      <c r="FOQ235" s="47"/>
      <c r="FOR235" s="47"/>
      <c r="FOS235" s="48"/>
      <c r="FOT235" s="49"/>
      <c r="FOU235" s="28"/>
      <c r="FOV235" s="196"/>
      <c r="FOW235" s="119"/>
      <c r="FOX235" s="47"/>
      <c r="FOY235" s="47"/>
      <c r="FOZ235" s="48"/>
      <c r="FPA235" s="49"/>
      <c r="FPB235" s="28"/>
      <c r="FPC235" s="196"/>
      <c r="FPD235" s="119"/>
      <c r="FPE235" s="47"/>
      <c r="FPF235" s="47"/>
      <c r="FPG235" s="48"/>
      <c r="FPH235" s="49"/>
      <c r="FPI235" s="28"/>
      <c r="FPJ235" s="196"/>
      <c r="FPK235" s="119"/>
      <c r="FPL235" s="47"/>
      <c r="FPM235" s="47"/>
      <c r="FPN235" s="48"/>
      <c r="FPO235" s="49"/>
      <c r="FPP235" s="28"/>
      <c r="FPQ235" s="196"/>
      <c r="FPR235" s="119"/>
      <c r="FPS235" s="47"/>
      <c r="FPT235" s="47"/>
      <c r="FPU235" s="48"/>
      <c r="FPV235" s="49"/>
      <c r="FPW235" s="28"/>
      <c r="FPX235" s="196"/>
      <c r="FPY235" s="119"/>
      <c r="FPZ235" s="47"/>
      <c r="FQA235" s="47"/>
      <c r="FQB235" s="48"/>
      <c r="FQC235" s="49"/>
      <c r="FQD235" s="28"/>
      <c r="FQE235" s="196"/>
      <c r="FQF235" s="119"/>
      <c r="FQG235" s="47"/>
      <c r="FQH235" s="47"/>
      <c r="FQI235" s="48"/>
      <c r="FQJ235" s="49"/>
      <c r="FQK235" s="28"/>
      <c r="FQL235" s="196"/>
      <c r="FQM235" s="119"/>
      <c r="FQN235" s="47"/>
      <c r="FQO235" s="47"/>
      <c r="FQP235" s="48"/>
      <c r="FQQ235" s="49"/>
      <c r="FQR235" s="28"/>
      <c r="FQS235" s="196"/>
      <c r="FQT235" s="119"/>
      <c r="FQU235" s="47"/>
      <c r="FQV235" s="47"/>
      <c r="FQW235" s="48"/>
      <c r="FQX235" s="49"/>
      <c r="FQY235" s="28"/>
      <c r="FQZ235" s="196"/>
      <c r="FRA235" s="119"/>
      <c r="FRB235" s="47"/>
      <c r="FRC235" s="47"/>
      <c r="FRD235" s="48"/>
      <c r="FRE235" s="49"/>
      <c r="FRF235" s="28"/>
      <c r="FRG235" s="196"/>
      <c r="FRH235" s="119"/>
      <c r="FRI235" s="47"/>
      <c r="FRJ235" s="47"/>
      <c r="FRK235" s="48"/>
      <c r="FRL235" s="49"/>
      <c r="FRM235" s="28"/>
      <c r="FRN235" s="196"/>
      <c r="FRO235" s="119"/>
      <c r="FRP235" s="47"/>
      <c r="FRQ235" s="47"/>
      <c r="FRR235" s="48"/>
      <c r="FRS235" s="49"/>
      <c r="FRT235" s="28"/>
      <c r="FRU235" s="196"/>
      <c r="FRV235" s="119"/>
      <c r="FRW235" s="47"/>
      <c r="FRX235" s="47"/>
      <c r="FRY235" s="48"/>
      <c r="FRZ235" s="49"/>
      <c r="FSA235" s="28"/>
      <c r="FSB235" s="196"/>
      <c r="FSC235" s="119"/>
      <c r="FSD235" s="47"/>
      <c r="FSE235" s="47"/>
      <c r="FSF235" s="48"/>
      <c r="FSG235" s="49"/>
      <c r="FSH235" s="28"/>
      <c r="FSI235" s="196"/>
      <c r="FSJ235" s="119"/>
      <c r="FSK235" s="47"/>
      <c r="FSL235" s="47"/>
      <c r="FSM235" s="48"/>
      <c r="FSN235" s="49"/>
      <c r="FSO235" s="28"/>
      <c r="FSP235" s="196"/>
      <c r="FSQ235" s="119"/>
      <c r="FSR235" s="47"/>
      <c r="FSS235" s="47"/>
      <c r="FST235" s="48"/>
      <c r="FSU235" s="49"/>
      <c r="FSV235" s="28"/>
      <c r="FSW235" s="196"/>
      <c r="FSX235" s="119"/>
      <c r="FSY235" s="47"/>
      <c r="FSZ235" s="47"/>
      <c r="FTA235" s="48"/>
      <c r="FTB235" s="49"/>
      <c r="FTC235" s="28"/>
      <c r="FTD235" s="196"/>
      <c r="FTE235" s="119"/>
      <c r="FTF235" s="47"/>
      <c r="FTG235" s="47"/>
      <c r="FTH235" s="48"/>
      <c r="FTI235" s="49"/>
      <c r="FTJ235" s="28"/>
      <c r="FTK235" s="196"/>
      <c r="FTL235" s="119"/>
      <c r="FTM235" s="47"/>
      <c r="FTN235" s="47"/>
      <c r="FTO235" s="48"/>
      <c r="FTP235" s="49"/>
      <c r="FTQ235" s="28"/>
      <c r="FTR235" s="196"/>
      <c r="FTS235" s="119"/>
      <c r="FTT235" s="47"/>
      <c r="FTU235" s="47"/>
      <c r="FTV235" s="48"/>
      <c r="FTW235" s="49"/>
      <c r="FTX235" s="28"/>
      <c r="FTY235" s="196"/>
      <c r="FTZ235" s="119"/>
      <c r="FUA235" s="47"/>
      <c r="FUB235" s="47"/>
      <c r="FUC235" s="48"/>
      <c r="FUD235" s="49"/>
      <c r="FUE235" s="28"/>
      <c r="FUF235" s="196"/>
      <c r="FUG235" s="119"/>
      <c r="FUH235" s="47"/>
      <c r="FUI235" s="47"/>
      <c r="FUJ235" s="48"/>
      <c r="FUK235" s="49"/>
      <c r="FUL235" s="28"/>
      <c r="FUM235" s="196"/>
      <c r="FUN235" s="119"/>
      <c r="FUO235" s="47"/>
      <c r="FUP235" s="47"/>
      <c r="FUQ235" s="48"/>
      <c r="FUR235" s="49"/>
      <c r="FUS235" s="28"/>
      <c r="FUT235" s="196"/>
      <c r="FUU235" s="119"/>
      <c r="FUV235" s="47"/>
      <c r="FUW235" s="47"/>
      <c r="FUX235" s="48"/>
      <c r="FUY235" s="49"/>
      <c r="FUZ235" s="28"/>
      <c r="FVA235" s="196"/>
      <c r="FVB235" s="119"/>
      <c r="FVC235" s="47"/>
      <c r="FVD235" s="47"/>
      <c r="FVE235" s="48"/>
      <c r="FVF235" s="49"/>
      <c r="FVG235" s="28"/>
      <c r="FVH235" s="196"/>
      <c r="FVI235" s="119"/>
      <c r="FVJ235" s="47"/>
      <c r="FVK235" s="47"/>
      <c r="FVL235" s="48"/>
      <c r="FVM235" s="49"/>
      <c r="FVN235" s="28"/>
      <c r="FVO235" s="196"/>
      <c r="FVP235" s="119"/>
      <c r="FVQ235" s="47"/>
      <c r="FVR235" s="47"/>
      <c r="FVS235" s="48"/>
      <c r="FVT235" s="49"/>
      <c r="FVU235" s="28"/>
      <c r="FVV235" s="196"/>
      <c r="FVW235" s="119"/>
      <c r="FVX235" s="47"/>
      <c r="FVY235" s="47"/>
      <c r="FVZ235" s="48"/>
      <c r="FWA235" s="49"/>
      <c r="FWB235" s="28"/>
      <c r="FWC235" s="196"/>
      <c r="FWD235" s="119"/>
      <c r="FWE235" s="47"/>
      <c r="FWF235" s="47"/>
      <c r="FWG235" s="48"/>
      <c r="FWH235" s="49"/>
      <c r="FWI235" s="28"/>
      <c r="FWJ235" s="196"/>
      <c r="FWK235" s="119"/>
      <c r="FWL235" s="47"/>
      <c r="FWM235" s="47"/>
      <c r="FWN235" s="48"/>
      <c r="FWO235" s="49"/>
      <c r="FWP235" s="28"/>
      <c r="FWQ235" s="196"/>
      <c r="FWR235" s="119"/>
      <c r="FWS235" s="47"/>
      <c r="FWT235" s="47"/>
      <c r="FWU235" s="48"/>
      <c r="FWV235" s="49"/>
      <c r="FWW235" s="28"/>
      <c r="FWX235" s="196"/>
      <c r="FWY235" s="119"/>
      <c r="FWZ235" s="47"/>
      <c r="FXA235" s="47"/>
      <c r="FXB235" s="48"/>
      <c r="FXC235" s="49"/>
      <c r="FXD235" s="28"/>
      <c r="FXE235" s="196"/>
      <c r="FXF235" s="119"/>
      <c r="FXG235" s="47"/>
      <c r="FXH235" s="47"/>
      <c r="FXI235" s="48"/>
      <c r="FXJ235" s="49"/>
      <c r="FXK235" s="28"/>
      <c r="FXL235" s="196"/>
      <c r="FXM235" s="119"/>
      <c r="FXN235" s="47"/>
      <c r="FXO235" s="47"/>
      <c r="FXP235" s="48"/>
      <c r="FXQ235" s="49"/>
      <c r="FXR235" s="28"/>
      <c r="FXS235" s="196"/>
      <c r="FXT235" s="119"/>
      <c r="FXU235" s="47"/>
      <c r="FXV235" s="47"/>
      <c r="FXW235" s="48"/>
      <c r="FXX235" s="49"/>
      <c r="FXY235" s="28"/>
      <c r="FXZ235" s="196"/>
      <c r="FYA235" s="119"/>
      <c r="FYB235" s="47"/>
      <c r="FYC235" s="47"/>
      <c r="FYD235" s="48"/>
      <c r="FYE235" s="49"/>
      <c r="FYF235" s="28"/>
      <c r="FYG235" s="196"/>
      <c r="FYH235" s="119"/>
      <c r="FYI235" s="47"/>
      <c r="FYJ235" s="47"/>
      <c r="FYK235" s="48"/>
      <c r="FYL235" s="49"/>
      <c r="FYM235" s="28"/>
      <c r="FYN235" s="196"/>
      <c r="FYO235" s="119"/>
      <c r="FYP235" s="47"/>
      <c r="FYQ235" s="47"/>
      <c r="FYR235" s="48"/>
      <c r="FYS235" s="49"/>
      <c r="FYT235" s="28"/>
      <c r="FYU235" s="196"/>
      <c r="FYV235" s="119"/>
      <c r="FYW235" s="47"/>
      <c r="FYX235" s="47"/>
      <c r="FYY235" s="48"/>
      <c r="FYZ235" s="49"/>
      <c r="FZA235" s="28"/>
      <c r="FZB235" s="196"/>
      <c r="FZC235" s="119"/>
      <c r="FZD235" s="47"/>
      <c r="FZE235" s="47"/>
      <c r="FZF235" s="48"/>
      <c r="FZG235" s="49"/>
      <c r="FZH235" s="28"/>
      <c r="FZI235" s="196"/>
      <c r="FZJ235" s="119"/>
      <c r="FZK235" s="47"/>
      <c r="FZL235" s="47"/>
      <c r="FZM235" s="48"/>
      <c r="FZN235" s="49"/>
      <c r="FZO235" s="28"/>
      <c r="FZP235" s="196"/>
      <c r="FZQ235" s="119"/>
      <c r="FZR235" s="47"/>
      <c r="FZS235" s="47"/>
      <c r="FZT235" s="48"/>
      <c r="FZU235" s="49"/>
      <c r="FZV235" s="28"/>
      <c r="FZW235" s="196"/>
      <c r="FZX235" s="119"/>
      <c r="FZY235" s="47"/>
      <c r="FZZ235" s="47"/>
      <c r="GAA235" s="48"/>
      <c r="GAB235" s="49"/>
      <c r="GAC235" s="28"/>
      <c r="GAD235" s="196"/>
      <c r="GAE235" s="119"/>
      <c r="GAF235" s="47"/>
      <c r="GAG235" s="47"/>
      <c r="GAH235" s="48"/>
      <c r="GAI235" s="49"/>
      <c r="GAJ235" s="28"/>
      <c r="GAK235" s="196"/>
      <c r="GAL235" s="119"/>
      <c r="GAM235" s="47"/>
      <c r="GAN235" s="47"/>
      <c r="GAO235" s="48"/>
      <c r="GAP235" s="49"/>
      <c r="GAQ235" s="28"/>
      <c r="GAR235" s="196"/>
      <c r="GAS235" s="119"/>
      <c r="GAT235" s="47"/>
      <c r="GAU235" s="47"/>
      <c r="GAV235" s="48"/>
      <c r="GAW235" s="49"/>
      <c r="GAX235" s="28"/>
      <c r="GAY235" s="196"/>
      <c r="GAZ235" s="119"/>
      <c r="GBA235" s="47"/>
      <c r="GBB235" s="47"/>
      <c r="GBC235" s="48"/>
      <c r="GBD235" s="49"/>
      <c r="GBE235" s="28"/>
      <c r="GBF235" s="196"/>
      <c r="GBG235" s="119"/>
      <c r="GBH235" s="47"/>
      <c r="GBI235" s="47"/>
      <c r="GBJ235" s="48"/>
      <c r="GBK235" s="49"/>
      <c r="GBL235" s="28"/>
      <c r="GBM235" s="196"/>
      <c r="GBN235" s="119"/>
      <c r="GBO235" s="47"/>
      <c r="GBP235" s="47"/>
      <c r="GBQ235" s="48"/>
      <c r="GBR235" s="49"/>
      <c r="GBS235" s="28"/>
      <c r="GBT235" s="196"/>
      <c r="GBU235" s="119"/>
      <c r="GBV235" s="47"/>
      <c r="GBW235" s="47"/>
      <c r="GBX235" s="48"/>
      <c r="GBY235" s="49"/>
      <c r="GBZ235" s="28"/>
      <c r="GCA235" s="196"/>
      <c r="GCB235" s="119"/>
      <c r="GCC235" s="47"/>
      <c r="GCD235" s="47"/>
      <c r="GCE235" s="48"/>
      <c r="GCF235" s="49"/>
      <c r="GCG235" s="28"/>
      <c r="GCH235" s="196"/>
      <c r="GCI235" s="119"/>
      <c r="GCJ235" s="47"/>
      <c r="GCK235" s="47"/>
      <c r="GCL235" s="48"/>
      <c r="GCM235" s="49"/>
      <c r="GCN235" s="28"/>
      <c r="GCO235" s="196"/>
      <c r="GCP235" s="119"/>
      <c r="GCQ235" s="47"/>
      <c r="GCR235" s="47"/>
      <c r="GCS235" s="48"/>
      <c r="GCT235" s="49"/>
      <c r="GCU235" s="28"/>
      <c r="GCV235" s="196"/>
      <c r="GCW235" s="119"/>
      <c r="GCX235" s="47"/>
      <c r="GCY235" s="47"/>
      <c r="GCZ235" s="48"/>
      <c r="GDA235" s="49"/>
      <c r="GDB235" s="28"/>
      <c r="GDC235" s="196"/>
      <c r="GDD235" s="119"/>
      <c r="GDE235" s="47"/>
      <c r="GDF235" s="47"/>
      <c r="GDG235" s="48"/>
      <c r="GDH235" s="49"/>
      <c r="GDI235" s="28"/>
      <c r="GDJ235" s="196"/>
      <c r="GDK235" s="119"/>
      <c r="GDL235" s="47"/>
      <c r="GDM235" s="47"/>
      <c r="GDN235" s="48"/>
      <c r="GDO235" s="49"/>
      <c r="GDP235" s="28"/>
      <c r="GDQ235" s="196"/>
      <c r="GDR235" s="119"/>
      <c r="GDS235" s="47"/>
      <c r="GDT235" s="47"/>
      <c r="GDU235" s="48"/>
      <c r="GDV235" s="49"/>
      <c r="GDW235" s="28"/>
      <c r="GDX235" s="196"/>
      <c r="GDY235" s="119"/>
      <c r="GDZ235" s="47"/>
      <c r="GEA235" s="47"/>
      <c r="GEB235" s="48"/>
      <c r="GEC235" s="49"/>
      <c r="GED235" s="28"/>
      <c r="GEE235" s="196"/>
      <c r="GEF235" s="119"/>
      <c r="GEG235" s="47"/>
      <c r="GEH235" s="47"/>
      <c r="GEI235" s="48"/>
      <c r="GEJ235" s="49"/>
      <c r="GEK235" s="28"/>
      <c r="GEL235" s="196"/>
      <c r="GEM235" s="119"/>
      <c r="GEN235" s="47"/>
      <c r="GEO235" s="47"/>
      <c r="GEP235" s="48"/>
      <c r="GEQ235" s="49"/>
      <c r="GER235" s="28"/>
      <c r="GES235" s="196"/>
      <c r="GET235" s="119"/>
      <c r="GEU235" s="47"/>
      <c r="GEV235" s="47"/>
      <c r="GEW235" s="48"/>
      <c r="GEX235" s="49"/>
      <c r="GEY235" s="28"/>
      <c r="GEZ235" s="196"/>
      <c r="GFA235" s="119"/>
      <c r="GFB235" s="47"/>
      <c r="GFC235" s="47"/>
      <c r="GFD235" s="48"/>
      <c r="GFE235" s="49"/>
      <c r="GFF235" s="28"/>
      <c r="GFG235" s="196"/>
      <c r="GFH235" s="119"/>
      <c r="GFI235" s="47"/>
      <c r="GFJ235" s="47"/>
      <c r="GFK235" s="48"/>
      <c r="GFL235" s="49"/>
      <c r="GFM235" s="28"/>
      <c r="GFN235" s="196"/>
      <c r="GFO235" s="119"/>
      <c r="GFP235" s="47"/>
      <c r="GFQ235" s="47"/>
      <c r="GFR235" s="48"/>
      <c r="GFS235" s="49"/>
      <c r="GFT235" s="28"/>
      <c r="GFU235" s="196"/>
      <c r="GFV235" s="119"/>
      <c r="GFW235" s="47"/>
      <c r="GFX235" s="47"/>
      <c r="GFY235" s="48"/>
      <c r="GFZ235" s="49"/>
      <c r="GGA235" s="28"/>
      <c r="GGB235" s="196"/>
      <c r="GGC235" s="119"/>
      <c r="GGD235" s="47"/>
      <c r="GGE235" s="47"/>
      <c r="GGF235" s="48"/>
      <c r="GGG235" s="49"/>
      <c r="GGH235" s="28"/>
      <c r="GGI235" s="196"/>
      <c r="GGJ235" s="119"/>
      <c r="GGK235" s="47"/>
      <c r="GGL235" s="47"/>
      <c r="GGM235" s="48"/>
      <c r="GGN235" s="49"/>
      <c r="GGO235" s="28"/>
      <c r="GGP235" s="196"/>
      <c r="GGQ235" s="119"/>
      <c r="GGR235" s="47"/>
      <c r="GGS235" s="47"/>
      <c r="GGT235" s="48"/>
      <c r="GGU235" s="49"/>
      <c r="GGV235" s="28"/>
      <c r="GGW235" s="196"/>
      <c r="GGX235" s="119"/>
      <c r="GGY235" s="47"/>
      <c r="GGZ235" s="47"/>
      <c r="GHA235" s="48"/>
      <c r="GHB235" s="49"/>
      <c r="GHC235" s="28"/>
      <c r="GHD235" s="196"/>
      <c r="GHE235" s="119"/>
      <c r="GHF235" s="47"/>
      <c r="GHG235" s="47"/>
      <c r="GHH235" s="48"/>
      <c r="GHI235" s="49"/>
      <c r="GHJ235" s="28"/>
      <c r="GHK235" s="196"/>
      <c r="GHL235" s="119"/>
      <c r="GHM235" s="47"/>
      <c r="GHN235" s="47"/>
      <c r="GHO235" s="48"/>
      <c r="GHP235" s="49"/>
      <c r="GHQ235" s="28"/>
      <c r="GHR235" s="196"/>
      <c r="GHS235" s="119"/>
      <c r="GHT235" s="47"/>
      <c r="GHU235" s="47"/>
      <c r="GHV235" s="48"/>
      <c r="GHW235" s="49"/>
      <c r="GHX235" s="28"/>
      <c r="GHY235" s="196"/>
      <c r="GHZ235" s="119"/>
      <c r="GIA235" s="47"/>
      <c r="GIB235" s="47"/>
      <c r="GIC235" s="48"/>
      <c r="GID235" s="49"/>
      <c r="GIE235" s="28"/>
      <c r="GIF235" s="196"/>
      <c r="GIG235" s="119"/>
      <c r="GIH235" s="47"/>
      <c r="GII235" s="47"/>
      <c r="GIJ235" s="48"/>
      <c r="GIK235" s="49"/>
      <c r="GIL235" s="28"/>
      <c r="GIM235" s="196"/>
      <c r="GIN235" s="119"/>
      <c r="GIO235" s="47"/>
      <c r="GIP235" s="47"/>
      <c r="GIQ235" s="48"/>
      <c r="GIR235" s="49"/>
      <c r="GIS235" s="28"/>
      <c r="GIT235" s="196"/>
      <c r="GIU235" s="119"/>
      <c r="GIV235" s="47"/>
      <c r="GIW235" s="47"/>
      <c r="GIX235" s="48"/>
      <c r="GIY235" s="49"/>
      <c r="GIZ235" s="28"/>
      <c r="GJA235" s="196"/>
      <c r="GJB235" s="119"/>
      <c r="GJC235" s="47"/>
      <c r="GJD235" s="47"/>
      <c r="GJE235" s="48"/>
      <c r="GJF235" s="49"/>
      <c r="GJG235" s="28"/>
      <c r="GJH235" s="196"/>
      <c r="GJI235" s="119"/>
      <c r="GJJ235" s="47"/>
      <c r="GJK235" s="47"/>
      <c r="GJL235" s="48"/>
      <c r="GJM235" s="49"/>
      <c r="GJN235" s="28"/>
      <c r="GJO235" s="196"/>
      <c r="GJP235" s="119"/>
      <c r="GJQ235" s="47"/>
      <c r="GJR235" s="47"/>
      <c r="GJS235" s="48"/>
      <c r="GJT235" s="49"/>
      <c r="GJU235" s="28"/>
      <c r="GJV235" s="196"/>
      <c r="GJW235" s="119"/>
      <c r="GJX235" s="47"/>
      <c r="GJY235" s="47"/>
      <c r="GJZ235" s="48"/>
      <c r="GKA235" s="49"/>
      <c r="GKB235" s="28"/>
      <c r="GKC235" s="196"/>
      <c r="GKD235" s="119"/>
      <c r="GKE235" s="47"/>
      <c r="GKF235" s="47"/>
      <c r="GKG235" s="48"/>
      <c r="GKH235" s="49"/>
      <c r="GKI235" s="28"/>
      <c r="GKJ235" s="196"/>
      <c r="GKK235" s="119"/>
      <c r="GKL235" s="47"/>
      <c r="GKM235" s="47"/>
      <c r="GKN235" s="48"/>
      <c r="GKO235" s="49"/>
      <c r="GKP235" s="28"/>
      <c r="GKQ235" s="196"/>
      <c r="GKR235" s="119"/>
      <c r="GKS235" s="47"/>
      <c r="GKT235" s="47"/>
      <c r="GKU235" s="48"/>
      <c r="GKV235" s="49"/>
      <c r="GKW235" s="28"/>
      <c r="GKX235" s="196"/>
      <c r="GKY235" s="119"/>
      <c r="GKZ235" s="47"/>
      <c r="GLA235" s="47"/>
      <c r="GLB235" s="48"/>
      <c r="GLC235" s="49"/>
      <c r="GLD235" s="28"/>
      <c r="GLE235" s="196"/>
      <c r="GLF235" s="119"/>
      <c r="GLG235" s="47"/>
      <c r="GLH235" s="47"/>
      <c r="GLI235" s="48"/>
      <c r="GLJ235" s="49"/>
      <c r="GLK235" s="28"/>
      <c r="GLL235" s="196"/>
      <c r="GLM235" s="119"/>
      <c r="GLN235" s="47"/>
      <c r="GLO235" s="47"/>
      <c r="GLP235" s="48"/>
      <c r="GLQ235" s="49"/>
      <c r="GLR235" s="28"/>
      <c r="GLS235" s="196"/>
      <c r="GLT235" s="119"/>
      <c r="GLU235" s="47"/>
      <c r="GLV235" s="47"/>
      <c r="GLW235" s="48"/>
      <c r="GLX235" s="49"/>
      <c r="GLY235" s="28"/>
      <c r="GLZ235" s="196"/>
      <c r="GMA235" s="119"/>
      <c r="GMB235" s="47"/>
      <c r="GMC235" s="47"/>
      <c r="GMD235" s="48"/>
      <c r="GME235" s="49"/>
      <c r="GMF235" s="28"/>
      <c r="GMG235" s="196"/>
      <c r="GMH235" s="119"/>
      <c r="GMI235" s="47"/>
      <c r="GMJ235" s="47"/>
      <c r="GMK235" s="48"/>
      <c r="GML235" s="49"/>
      <c r="GMM235" s="28"/>
      <c r="GMN235" s="196"/>
      <c r="GMO235" s="119"/>
      <c r="GMP235" s="47"/>
      <c r="GMQ235" s="47"/>
      <c r="GMR235" s="48"/>
      <c r="GMS235" s="49"/>
      <c r="GMT235" s="28"/>
      <c r="GMU235" s="196"/>
      <c r="GMV235" s="119"/>
      <c r="GMW235" s="47"/>
      <c r="GMX235" s="47"/>
      <c r="GMY235" s="48"/>
      <c r="GMZ235" s="49"/>
      <c r="GNA235" s="28"/>
      <c r="GNB235" s="196"/>
      <c r="GNC235" s="119"/>
      <c r="GND235" s="47"/>
      <c r="GNE235" s="47"/>
      <c r="GNF235" s="48"/>
      <c r="GNG235" s="49"/>
      <c r="GNH235" s="28"/>
      <c r="GNI235" s="196"/>
      <c r="GNJ235" s="119"/>
      <c r="GNK235" s="47"/>
      <c r="GNL235" s="47"/>
      <c r="GNM235" s="48"/>
      <c r="GNN235" s="49"/>
      <c r="GNO235" s="28"/>
      <c r="GNP235" s="196"/>
      <c r="GNQ235" s="119"/>
      <c r="GNR235" s="47"/>
      <c r="GNS235" s="47"/>
      <c r="GNT235" s="48"/>
      <c r="GNU235" s="49"/>
      <c r="GNV235" s="28"/>
      <c r="GNW235" s="196"/>
      <c r="GNX235" s="119"/>
      <c r="GNY235" s="47"/>
      <c r="GNZ235" s="47"/>
      <c r="GOA235" s="48"/>
      <c r="GOB235" s="49"/>
      <c r="GOC235" s="28"/>
      <c r="GOD235" s="196"/>
      <c r="GOE235" s="119"/>
      <c r="GOF235" s="47"/>
      <c r="GOG235" s="47"/>
      <c r="GOH235" s="48"/>
      <c r="GOI235" s="49"/>
      <c r="GOJ235" s="28"/>
      <c r="GOK235" s="196"/>
      <c r="GOL235" s="119"/>
      <c r="GOM235" s="47"/>
      <c r="GON235" s="47"/>
      <c r="GOO235" s="48"/>
      <c r="GOP235" s="49"/>
      <c r="GOQ235" s="28"/>
      <c r="GOR235" s="196"/>
      <c r="GOS235" s="119"/>
      <c r="GOT235" s="47"/>
      <c r="GOU235" s="47"/>
      <c r="GOV235" s="48"/>
      <c r="GOW235" s="49"/>
      <c r="GOX235" s="28"/>
      <c r="GOY235" s="196"/>
      <c r="GOZ235" s="119"/>
      <c r="GPA235" s="47"/>
      <c r="GPB235" s="47"/>
      <c r="GPC235" s="48"/>
      <c r="GPD235" s="49"/>
      <c r="GPE235" s="28"/>
      <c r="GPF235" s="196"/>
      <c r="GPG235" s="119"/>
      <c r="GPH235" s="47"/>
      <c r="GPI235" s="47"/>
      <c r="GPJ235" s="48"/>
      <c r="GPK235" s="49"/>
      <c r="GPL235" s="28"/>
      <c r="GPM235" s="196"/>
      <c r="GPN235" s="119"/>
      <c r="GPO235" s="47"/>
      <c r="GPP235" s="47"/>
      <c r="GPQ235" s="48"/>
      <c r="GPR235" s="49"/>
      <c r="GPS235" s="28"/>
      <c r="GPT235" s="196"/>
      <c r="GPU235" s="119"/>
      <c r="GPV235" s="47"/>
      <c r="GPW235" s="47"/>
      <c r="GPX235" s="48"/>
      <c r="GPY235" s="49"/>
      <c r="GPZ235" s="28"/>
      <c r="GQA235" s="196"/>
      <c r="GQB235" s="119"/>
      <c r="GQC235" s="47"/>
      <c r="GQD235" s="47"/>
      <c r="GQE235" s="48"/>
      <c r="GQF235" s="49"/>
      <c r="GQG235" s="28"/>
      <c r="GQH235" s="196"/>
      <c r="GQI235" s="119"/>
      <c r="GQJ235" s="47"/>
      <c r="GQK235" s="47"/>
      <c r="GQL235" s="48"/>
      <c r="GQM235" s="49"/>
      <c r="GQN235" s="28"/>
      <c r="GQO235" s="196"/>
      <c r="GQP235" s="119"/>
      <c r="GQQ235" s="47"/>
      <c r="GQR235" s="47"/>
      <c r="GQS235" s="48"/>
      <c r="GQT235" s="49"/>
      <c r="GQU235" s="28"/>
      <c r="GQV235" s="196"/>
      <c r="GQW235" s="119"/>
      <c r="GQX235" s="47"/>
      <c r="GQY235" s="47"/>
      <c r="GQZ235" s="48"/>
      <c r="GRA235" s="49"/>
      <c r="GRB235" s="28"/>
      <c r="GRC235" s="196"/>
      <c r="GRD235" s="119"/>
      <c r="GRE235" s="47"/>
      <c r="GRF235" s="47"/>
      <c r="GRG235" s="48"/>
      <c r="GRH235" s="49"/>
      <c r="GRI235" s="28"/>
      <c r="GRJ235" s="196"/>
      <c r="GRK235" s="119"/>
      <c r="GRL235" s="47"/>
      <c r="GRM235" s="47"/>
      <c r="GRN235" s="48"/>
      <c r="GRO235" s="49"/>
      <c r="GRP235" s="28"/>
      <c r="GRQ235" s="196"/>
      <c r="GRR235" s="119"/>
      <c r="GRS235" s="47"/>
      <c r="GRT235" s="47"/>
      <c r="GRU235" s="48"/>
      <c r="GRV235" s="49"/>
      <c r="GRW235" s="28"/>
      <c r="GRX235" s="196"/>
      <c r="GRY235" s="119"/>
      <c r="GRZ235" s="47"/>
      <c r="GSA235" s="47"/>
      <c r="GSB235" s="48"/>
      <c r="GSC235" s="49"/>
      <c r="GSD235" s="28"/>
      <c r="GSE235" s="196"/>
      <c r="GSF235" s="119"/>
      <c r="GSG235" s="47"/>
      <c r="GSH235" s="47"/>
      <c r="GSI235" s="48"/>
      <c r="GSJ235" s="49"/>
      <c r="GSK235" s="28"/>
      <c r="GSL235" s="196"/>
      <c r="GSM235" s="119"/>
      <c r="GSN235" s="47"/>
      <c r="GSO235" s="47"/>
      <c r="GSP235" s="48"/>
      <c r="GSQ235" s="49"/>
      <c r="GSR235" s="28"/>
      <c r="GSS235" s="196"/>
      <c r="GST235" s="119"/>
      <c r="GSU235" s="47"/>
      <c r="GSV235" s="47"/>
      <c r="GSW235" s="48"/>
      <c r="GSX235" s="49"/>
      <c r="GSY235" s="28"/>
      <c r="GSZ235" s="196"/>
      <c r="GTA235" s="119"/>
      <c r="GTB235" s="47"/>
      <c r="GTC235" s="47"/>
      <c r="GTD235" s="48"/>
      <c r="GTE235" s="49"/>
      <c r="GTF235" s="28"/>
      <c r="GTG235" s="196"/>
      <c r="GTH235" s="119"/>
      <c r="GTI235" s="47"/>
      <c r="GTJ235" s="47"/>
      <c r="GTK235" s="48"/>
      <c r="GTL235" s="49"/>
      <c r="GTM235" s="28"/>
      <c r="GTN235" s="196"/>
      <c r="GTO235" s="119"/>
      <c r="GTP235" s="47"/>
      <c r="GTQ235" s="47"/>
      <c r="GTR235" s="48"/>
      <c r="GTS235" s="49"/>
      <c r="GTT235" s="28"/>
      <c r="GTU235" s="196"/>
      <c r="GTV235" s="119"/>
      <c r="GTW235" s="47"/>
      <c r="GTX235" s="47"/>
      <c r="GTY235" s="48"/>
      <c r="GTZ235" s="49"/>
      <c r="GUA235" s="28"/>
      <c r="GUB235" s="196"/>
      <c r="GUC235" s="119"/>
      <c r="GUD235" s="47"/>
      <c r="GUE235" s="47"/>
      <c r="GUF235" s="48"/>
      <c r="GUG235" s="49"/>
      <c r="GUH235" s="28"/>
      <c r="GUI235" s="196"/>
      <c r="GUJ235" s="119"/>
      <c r="GUK235" s="47"/>
      <c r="GUL235" s="47"/>
      <c r="GUM235" s="48"/>
      <c r="GUN235" s="49"/>
      <c r="GUO235" s="28"/>
      <c r="GUP235" s="196"/>
      <c r="GUQ235" s="119"/>
      <c r="GUR235" s="47"/>
      <c r="GUS235" s="47"/>
      <c r="GUT235" s="48"/>
      <c r="GUU235" s="49"/>
      <c r="GUV235" s="28"/>
      <c r="GUW235" s="196"/>
      <c r="GUX235" s="119"/>
      <c r="GUY235" s="47"/>
      <c r="GUZ235" s="47"/>
      <c r="GVA235" s="48"/>
      <c r="GVB235" s="49"/>
      <c r="GVC235" s="28"/>
      <c r="GVD235" s="196"/>
      <c r="GVE235" s="119"/>
      <c r="GVF235" s="47"/>
      <c r="GVG235" s="47"/>
      <c r="GVH235" s="48"/>
      <c r="GVI235" s="49"/>
      <c r="GVJ235" s="28"/>
      <c r="GVK235" s="196"/>
      <c r="GVL235" s="119"/>
      <c r="GVM235" s="47"/>
      <c r="GVN235" s="47"/>
      <c r="GVO235" s="48"/>
      <c r="GVP235" s="49"/>
      <c r="GVQ235" s="28"/>
      <c r="GVR235" s="196"/>
      <c r="GVS235" s="119"/>
      <c r="GVT235" s="47"/>
      <c r="GVU235" s="47"/>
      <c r="GVV235" s="48"/>
      <c r="GVW235" s="49"/>
      <c r="GVX235" s="28"/>
      <c r="GVY235" s="196"/>
      <c r="GVZ235" s="119"/>
      <c r="GWA235" s="47"/>
      <c r="GWB235" s="47"/>
      <c r="GWC235" s="48"/>
      <c r="GWD235" s="49"/>
      <c r="GWE235" s="28"/>
      <c r="GWF235" s="196"/>
      <c r="GWG235" s="119"/>
      <c r="GWH235" s="47"/>
      <c r="GWI235" s="47"/>
      <c r="GWJ235" s="48"/>
      <c r="GWK235" s="49"/>
      <c r="GWL235" s="28"/>
      <c r="GWM235" s="196"/>
      <c r="GWN235" s="119"/>
      <c r="GWO235" s="47"/>
      <c r="GWP235" s="47"/>
      <c r="GWQ235" s="48"/>
      <c r="GWR235" s="49"/>
      <c r="GWS235" s="28"/>
      <c r="GWT235" s="196"/>
      <c r="GWU235" s="119"/>
      <c r="GWV235" s="47"/>
      <c r="GWW235" s="47"/>
      <c r="GWX235" s="48"/>
      <c r="GWY235" s="49"/>
      <c r="GWZ235" s="28"/>
      <c r="GXA235" s="196"/>
      <c r="GXB235" s="119"/>
      <c r="GXC235" s="47"/>
      <c r="GXD235" s="47"/>
      <c r="GXE235" s="48"/>
      <c r="GXF235" s="49"/>
      <c r="GXG235" s="28"/>
      <c r="GXH235" s="196"/>
      <c r="GXI235" s="119"/>
      <c r="GXJ235" s="47"/>
      <c r="GXK235" s="47"/>
      <c r="GXL235" s="48"/>
      <c r="GXM235" s="49"/>
      <c r="GXN235" s="28"/>
      <c r="GXO235" s="196"/>
      <c r="GXP235" s="119"/>
      <c r="GXQ235" s="47"/>
      <c r="GXR235" s="47"/>
      <c r="GXS235" s="48"/>
      <c r="GXT235" s="49"/>
      <c r="GXU235" s="28"/>
      <c r="GXV235" s="196"/>
      <c r="GXW235" s="119"/>
      <c r="GXX235" s="47"/>
      <c r="GXY235" s="47"/>
      <c r="GXZ235" s="48"/>
      <c r="GYA235" s="49"/>
      <c r="GYB235" s="28"/>
      <c r="GYC235" s="196"/>
      <c r="GYD235" s="119"/>
      <c r="GYE235" s="47"/>
      <c r="GYF235" s="47"/>
      <c r="GYG235" s="48"/>
      <c r="GYH235" s="49"/>
      <c r="GYI235" s="28"/>
      <c r="GYJ235" s="196"/>
      <c r="GYK235" s="119"/>
      <c r="GYL235" s="47"/>
      <c r="GYM235" s="47"/>
      <c r="GYN235" s="48"/>
      <c r="GYO235" s="49"/>
      <c r="GYP235" s="28"/>
      <c r="GYQ235" s="196"/>
      <c r="GYR235" s="119"/>
      <c r="GYS235" s="47"/>
      <c r="GYT235" s="47"/>
      <c r="GYU235" s="48"/>
      <c r="GYV235" s="49"/>
      <c r="GYW235" s="28"/>
      <c r="GYX235" s="196"/>
      <c r="GYY235" s="119"/>
      <c r="GYZ235" s="47"/>
      <c r="GZA235" s="47"/>
      <c r="GZB235" s="48"/>
      <c r="GZC235" s="49"/>
      <c r="GZD235" s="28"/>
      <c r="GZE235" s="196"/>
      <c r="GZF235" s="119"/>
      <c r="GZG235" s="47"/>
      <c r="GZH235" s="47"/>
      <c r="GZI235" s="48"/>
      <c r="GZJ235" s="49"/>
      <c r="GZK235" s="28"/>
      <c r="GZL235" s="196"/>
      <c r="GZM235" s="119"/>
      <c r="GZN235" s="47"/>
      <c r="GZO235" s="47"/>
      <c r="GZP235" s="48"/>
      <c r="GZQ235" s="49"/>
      <c r="GZR235" s="28"/>
      <c r="GZS235" s="196"/>
      <c r="GZT235" s="119"/>
      <c r="GZU235" s="47"/>
      <c r="GZV235" s="47"/>
      <c r="GZW235" s="48"/>
      <c r="GZX235" s="49"/>
      <c r="GZY235" s="28"/>
      <c r="GZZ235" s="196"/>
      <c r="HAA235" s="119"/>
      <c r="HAB235" s="47"/>
      <c r="HAC235" s="47"/>
      <c r="HAD235" s="48"/>
      <c r="HAE235" s="49"/>
      <c r="HAF235" s="28"/>
      <c r="HAG235" s="196"/>
      <c r="HAH235" s="119"/>
      <c r="HAI235" s="47"/>
      <c r="HAJ235" s="47"/>
      <c r="HAK235" s="48"/>
      <c r="HAL235" s="49"/>
      <c r="HAM235" s="28"/>
      <c r="HAN235" s="196"/>
      <c r="HAO235" s="119"/>
      <c r="HAP235" s="47"/>
      <c r="HAQ235" s="47"/>
      <c r="HAR235" s="48"/>
      <c r="HAS235" s="49"/>
      <c r="HAT235" s="28"/>
      <c r="HAU235" s="196"/>
      <c r="HAV235" s="119"/>
      <c r="HAW235" s="47"/>
      <c r="HAX235" s="47"/>
      <c r="HAY235" s="48"/>
      <c r="HAZ235" s="49"/>
      <c r="HBA235" s="28"/>
      <c r="HBB235" s="196"/>
      <c r="HBC235" s="119"/>
      <c r="HBD235" s="47"/>
      <c r="HBE235" s="47"/>
      <c r="HBF235" s="48"/>
      <c r="HBG235" s="49"/>
      <c r="HBH235" s="28"/>
      <c r="HBI235" s="196"/>
      <c r="HBJ235" s="119"/>
      <c r="HBK235" s="47"/>
      <c r="HBL235" s="47"/>
      <c r="HBM235" s="48"/>
      <c r="HBN235" s="49"/>
      <c r="HBO235" s="28"/>
      <c r="HBP235" s="196"/>
      <c r="HBQ235" s="119"/>
      <c r="HBR235" s="47"/>
      <c r="HBS235" s="47"/>
      <c r="HBT235" s="48"/>
      <c r="HBU235" s="49"/>
      <c r="HBV235" s="28"/>
      <c r="HBW235" s="196"/>
      <c r="HBX235" s="119"/>
      <c r="HBY235" s="47"/>
      <c r="HBZ235" s="47"/>
      <c r="HCA235" s="48"/>
      <c r="HCB235" s="49"/>
      <c r="HCC235" s="28"/>
      <c r="HCD235" s="196"/>
      <c r="HCE235" s="119"/>
      <c r="HCF235" s="47"/>
      <c r="HCG235" s="47"/>
      <c r="HCH235" s="48"/>
      <c r="HCI235" s="49"/>
      <c r="HCJ235" s="28"/>
      <c r="HCK235" s="196"/>
      <c r="HCL235" s="119"/>
      <c r="HCM235" s="47"/>
      <c r="HCN235" s="47"/>
      <c r="HCO235" s="48"/>
      <c r="HCP235" s="49"/>
      <c r="HCQ235" s="28"/>
      <c r="HCR235" s="196"/>
      <c r="HCS235" s="119"/>
      <c r="HCT235" s="47"/>
      <c r="HCU235" s="47"/>
      <c r="HCV235" s="48"/>
      <c r="HCW235" s="49"/>
      <c r="HCX235" s="28"/>
      <c r="HCY235" s="196"/>
      <c r="HCZ235" s="119"/>
      <c r="HDA235" s="47"/>
      <c r="HDB235" s="47"/>
      <c r="HDC235" s="48"/>
      <c r="HDD235" s="49"/>
      <c r="HDE235" s="28"/>
      <c r="HDF235" s="196"/>
      <c r="HDG235" s="119"/>
      <c r="HDH235" s="47"/>
      <c r="HDI235" s="47"/>
      <c r="HDJ235" s="48"/>
      <c r="HDK235" s="49"/>
      <c r="HDL235" s="28"/>
      <c r="HDM235" s="196"/>
      <c r="HDN235" s="119"/>
      <c r="HDO235" s="47"/>
      <c r="HDP235" s="47"/>
      <c r="HDQ235" s="48"/>
      <c r="HDR235" s="49"/>
      <c r="HDS235" s="28"/>
      <c r="HDT235" s="196"/>
      <c r="HDU235" s="119"/>
      <c r="HDV235" s="47"/>
      <c r="HDW235" s="47"/>
      <c r="HDX235" s="48"/>
      <c r="HDY235" s="49"/>
      <c r="HDZ235" s="28"/>
      <c r="HEA235" s="196"/>
      <c r="HEB235" s="119"/>
      <c r="HEC235" s="47"/>
      <c r="HED235" s="47"/>
      <c r="HEE235" s="48"/>
      <c r="HEF235" s="49"/>
      <c r="HEG235" s="28"/>
      <c r="HEH235" s="196"/>
      <c r="HEI235" s="119"/>
      <c r="HEJ235" s="47"/>
      <c r="HEK235" s="47"/>
      <c r="HEL235" s="48"/>
      <c r="HEM235" s="49"/>
      <c r="HEN235" s="28"/>
      <c r="HEO235" s="196"/>
      <c r="HEP235" s="119"/>
      <c r="HEQ235" s="47"/>
      <c r="HER235" s="47"/>
      <c r="HES235" s="48"/>
      <c r="HET235" s="49"/>
      <c r="HEU235" s="28"/>
      <c r="HEV235" s="196"/>
      <c r="HEW235" s="119"/>
      <c r="HEX235" s="47"/>
      <c r="HEY235" s="47"/>
      <c r="HEZ235" s="48"/>
      <c r="HFA235" s="49"/>
      <c r="HFB235" s="28"/>
      <c r="HFC235" s="196"/>
      <c r="HFD235" s="119"/>
      <c r="HFE235" s="47"/>
      <c r="HFF235" s="47"/>
      <c r="HFG235" s="48"/>
      <c r="HFH235" s="49"/>
      <c r="HFI235" s="28"/>
      <c r="HFJ235" s="196"/>
      <c r="HFK235" s="119"/>
      <c r="HFL235" s="47"/>
      <c r="HFM235" s="47"/>
      <c r="HFN235" s="48"/>
      <c r="HFO235" s="49"/>
      <c r="HFP235" s="28"/>
      <c r="HFQ235" s="196"/>
      <c r="HFR235" s="119"/>
      <c r="HFS235" s="47"/>
      <c r="HFT235" s="47"/>
      <c r="HFU235" s="48"/>
      <c r="HFV235" s="49"/>
      <c r="HFW235" s="28"/>
      <c r="HFX235" s="196"/>
      <c r="HFY235" s="119"/>
      <c r="HFZ235" s="47"/>
      <c r="HGA235" s="47"/>
      <c r="HGB235" s="48"/>
      <c r="HGC235" s="49"/>
      <c r="HGD235" s="28"/>
      <c r="HGE235" s="196"/>
      <c r="HGF235" s="119"/>
      <c r="HGG235" s="47"/>
      <c r="HGH235" s="47"/>
      <c r="HGI235" s="48"/>
      <c r="HGJ235" s="49"/>
      <c r="HGK235" s="28"/>
      <c r="HGL235" s="196"/>
      <c r="HGM235" s="119"/>
      <c r="HGN235" s="47"/>
      <c r="HGO235" s="47"/>
      <c r="HGP235" s="48"/>
      <c r="HGQ235" s="49"/>
      <c r="HGR235" s="28"/>
      <c r="HGS235" s="196"/>
      <c r="HGT235" s="119"/>
      <c r="HGU235" s="47"/>
      <c r="HGV235" s="47"/>
      <c r="HGW235" s="48"/>
      <c r="HGX235" s="49"/>
      <c r="HGY235" s="28"/>
      <c r="HGZ235" s="196"/>
      <c r="HHA235" s="119"/>
      <c r="HHB235" s="47"/>
      <c r="HHC235" s="47"/>
      <c r="HHD235" s="48"/>
      <c r="HHE235" s="49"/>
      <c r="HHF235" s="28"/>
      <c r="HHG235" s="196"/>
      <c r="HHH235" s="119"/>
      <c r="HHI235" s="47"/>
      <c r="HHJ235" s="47"/>
      <c r="HHK235" s="48"/>
      <c r="HHL235" s="49"/>
      <c r="HHM235" s="28"/>
      <c r="HHN235" s="196"/>
      <c r="HHO235" s="119"/>
      <c r="HHP235" s="47"/>
      <c r="HHQ235" s="47"/>
      <c r="HHR235" s="48"/>
      <c r="HHS235" s="49"/>
      <c r="HHT235" s="28"/>
      <c r="HHU235" s="196"/>
      <c r="HHV235" s="119"/>
      <c r="HHW235" s="47"/>
      <c r="HHX235" s="47"/>
      <c r="HHY235" s="48"/>
      <c r="HHZ235" s="49"/>
      <c r="HIA235" s="28"/>
      <c r="HIB235" s="196"/>
      <c r="HIC235" s="119"/>
      <c r="HID235" s="47"/>
      <c r="HIE235" s="47"/>
      <c r="HIF235" s="48"/>
      <c r="HIG235" s="49"/>
      <c r="HIH235" s="28"/>
      <c r="HII235" s="196"/>
      <c r="HIJ235" s="119"/>
      <c r="HIK235" s="47"/>
      <c r="HIL235" s="47"/>
      <c r="HIM235" s="48"/>
      <c r="HIN235" s="49"/>
      <c r="HIO235" s="28"/>
      <c r="HIP235" s="196"/>
      <c r="HIQ235" s="119"/>
      <c r="HIR235" s="47"/>
      <c r="HIS235" s="47"/>
      <c r="HIT235" s="48"/>
      <c r="HIU235" s="49"/>
      <c r="HIV235" s="28"/>
      <c r="HIW235" s="196"/>
      <c r="HIX235" s="119"/>
      <c r="HIY235" s="47"/>
      <c r="HIZ235" s="47"/>
      <c r="HJA235" s="48"/>
      <c r="HJB235" s="49"/>
      <c r="HJC235" s="28"/>
      <c r="HJD235" s="196"/>
      <c r="HJE235" s="119"/>
      <c r="HJF235" s="47"/>
      <c r="HJG235" s="47"/>
      <c r="HJH235" s="48"/>
      <c r="HJI235" s="49"/>
      <c r="HJJ235" s="28"/>
      <c r="HJK235" s="196"/>
      <c r="HJL235" s="119"/>
      <c r="HJM235" s="47"/>
      <c r="HJN235" s="47"/>
      <c r="HJO235" s="48"/>
      <c r="HJP235" s="49"/>
      <c r="HJQ235" s="28"/>
      <c r="HJR235" s="196"/>
      <c r="HJS235" s="119"/>
      <c r="HJT235" s="47"/>
      <c r="HJU235" s="47"/>
      <c r="HJV235" s="48"/>
      <c r="HJW235" s="49"/>
      <c r="HJX235" s="28"/>
      <c r="HJY235" s="196"/>
      <c r="HJZ235" s="119"/>
      <c r="HKA235" s="47"/>
      <c r="HKB235" s="47"/>
      <c r="HKC235" s="48"/>
      <c r="HKD235" s="49"/>
      <c r="HKE235" s="28"/>
      <c r="HKF235" s="196"/>
      <c r="HKG235" s="119"/>
      <c r="HKH235" s="47"/>
      <c r="HKI235" s="47"/>
      <c r="HKJ235" s="48"/>
      <c r="HKK235" s="49"/>
      <c r="HKL235" s="28"/>
      <c r="HKM235" s="196"/>
      <c r="HKN235" s="119"/>
      <c r="HKO235" s="47"/>
      <c r="HKP235" s="47"/>
      <c r="HKQ235" s="48"/>
      <c r="HKR235" s="49"/>
      <c r="HKS235" s="28"/>
      <c r="HKT235" s="196"/>
      <c r="HKU235" s="119"/>
      <c r="HKV235" s="47"/>
      <c r="HKW235" s="47"/>
      <c r="HKX235" s="48"/>
      <c r="HKY235" s="49"/>
      <c r="HKZ235" s="28"/>
      <c r="HLA235" s="196"/>
      <c r="HLB235" s="119"/>
      <c r="HLC235" s="47"/>
      <c r="HLD235" s="47"/>
      <c r="HLE235" s="48"/>
      <c r="HLF235" s="49"/>
      <c r="HLG235" s="28"/>
      <c r="HLH235" s="196"/>
      <c r="HLI235" s="119"/>
      <c r="HLJ235" s="47"/>
      <c r="HLK235" s="47"/>
      <c r="HLL235" s="48"/>
      <c r="HLM235" s="49"/>
      <c r="HLN235" s="28"/>
      <c r="HLO235" s="196"/>
      <c r="HLP235" s="119"/>
      <c r="HLQ235" s="47"/>
      <c r="HLR235" s="47"/>
      <c r="HLS235" s="48"/>
      <c r="HLT235" s="49"/>
      <c r="HLU235" s="28"/>
      <c r="HLV235" s="196"/>
      <c r="HLW235" s="119"/>
      <c r="HLX235" s="47"/>
      <c r="HLY235" s="47"/>
      <c r="HLZ235" s="48"/>
      <c r="HMA235" s="49"/>
      <c r="HMB235" s="28"/>
      <c r="HMC235" s="196"/>
      <c r="HMD235" s="119"/>
      <c r="HME235" s="47"/>
      <c r="HMF235" s="47"/>
      <c r="HMG235" s="48"/>
      <c r="HMH235" s="49"/>
      <c r="HMI235" s="28"/>
      <c r="HMJ235" s="196"/>
      <c r="HMK235" s="119"/>
      <c r="HML235" s="47"/>
      <c r="HMM235" s="47"/>
      <c r="HMN235" s="48"/>
      <c r="HMO235" s="49"/>
      <c r="HMP235" s="28"/>
      <c r="HMQ235" s="196"/>
      <c r="HMR235" s="119"/>
      <c r="HMS235" s="47"/>
      <c r="HMT235" s="47"/>
      <c r="HMU235" s="48"/>
      <c r="HMV235" s="49"/>
      <c r="HMW235" s="28"/>
      <c r="HMX235" s="196"/>
      <c r="HMY235" s="119"/>
      <c r="HMZ235" s="47"/>
      <c r="HNA235" s="47"/>
      <c r="HNB235" s="48"/>
      <c r="HNC235" s="49"/>
      <c r="HND235" s="28"/>
      <c r="HNE235" s="196"/>
      <c r="HNF235" s="119"/>
      <c r="HNG235" s="47"/>
      <c r="HNH235" s="47"/>
      <c r="HNI235" s="48"/>
      <c r="HNJ235" s="49"/>
      <c r="HNK235" s="28"/>
      <c r="HNL235" s="196"/>
      <c r="HNM235" s="119"/>
      <c r="HNN235" s="47"/>
      <c r="HNO235" s="47"/>
      <c r="HNP235" s="48"/>
      <c r="HNQ235" s="49"/>
      <c r="HNR235" s="28"/>
      <c r="HNS235" s="196"/>
      <c r="HNT235" s="119"/>
      <c r="HNU235" s="47"/>
      <c r="HNV235" s="47"/>
      <c r="HNW235" s="48"/>
      <c r="HNX235" s="49"/>
      <c r="HNY235" s="28"/>
      <c r="HNZ235" s="196"/>
      <c r="HOA235" s="119"/>
      <c r="HOB235" s="47"/>
      <c r="HOC235" s="47"/>
      <c r="HOD235" s="48"/>
      <c r="HOE235" s="49"/>
      <c r="HOF235" s="28"/>
      <c r="HOG235" s="196"/>
      <c r="HOH235" s="119"/>
      <c r="HOI235" s="47"/>
      <c r="HOJ235" s="47"/>
      <c r="HOK235" s="48"/>
      <c r="HOL235" s="49"/>
      <c r="HOM235" s="28"/>
      <c r="HON235" s="196"/>
      <c r="HOO235" s="119"/>
      <c r="HOP235" s="47"/>
      <c r="HOQ235" s="47"/>
      <c r="HOR235" s="48"/>
      <c r="HOS235" s="49"/>
      <c r="HOT235" s="28"/>
      <c r="HOU235" s="196"/>
      <c r="HOV235" s="119"/>
      <c r="HOW235" s="47"/>
      <c r="HOX235" s="47"/>
      <c r="HOY235" s="48"/>
      <c r="HOZ235" s="49"/>
      <c r="HPA235" s="28"/>
      <c r="HPB235" s="196"/>
      <c r="HPC235" s="119"/>
      <c r="HPD235" s="47"/>
      <c r="HPE235" s="47"/>
      <c r="HPF235" s="48"/>
      <c r="HPG235" s="49"/>
      <c r="HPH235" s="28"/>
      <c r="HPI235" s="196"/>
      <c r="HPJ235" s="119"/>
      <c r="HPK235" s="47"/>
      <c r="HPL235" s="47"/>
      <c r="HPM235" s="48"/>
      <c r="HPN235" s="49"/>
      <c r="HPO235" s="28"/>
      <c r="HPP235" s="196"/>
      <c r="HPQ235" s="119"/>
      <c r="HPR235" s="47"/>
      <c r="HPS235" s="47"/>
      <c r="HPT235" s="48"/>
      <c r="HPU235" s="49"/>
      <c r="HPV235" s="28"/>
      <c r="HPW235" s="196"/>
      <c r="HPX235" s="119"/>
      <c r="HPY235" s="47"/>
      <c r="HPZ235" s="47"/>
      <c r="HQA235" s="48"/>
      <c r="HQB235" s="49"/>
      <c r="HQC235" s="28"/>
      <c r="HQD235" s="196"/>
      <c r="HQE235" s="119"/>
      <c r="HQF235" s="47"/>
      <c r="HQG235" s="47"/>
      <c r="HQH235" s="48"/>
      <c r="HQI235" s="49"/>
      <c r="HQJ235" s="28"/>
      <c r="HQK235" s="196"/>
      <c r="HQL235" s="119"/>
      <c r="HQM235" s="47"/>
      <c r="HQN235" s="47"/>
      <c r="HQO235" s="48"/>
      <c r="HQP235" s="49"/>
      <c r="HQQ235" s="28"/>
      <c r="HQR235" s="196"/>
      <c r="HQS235" s="119"/>
      <c r="HQT235" s="47"/>
      <c r="HQU235" s="47"/>
      <c r="HQV235" s="48"/>
      <c r="HQW235" s="49"/>
      <c r="HQX235" s="28"/>
      <c r="HQY235" s="196"/>
      <c r="HQZ235" s="119"/>
      <c r="HRA235" s="47"/>
      <c r="HRB235" s="47"/>
      <c r="HRC235" s="48"/>
      <c r="HRD235" s="49"/>
      <c r="HRE235" s="28"/>
      <c r="HRF235" s="196"/>
      <c r="HRG235" s="119"/>
      <c r="HRH235" s="47"/>
      <c r="HRI235" s="47"/>
      <c r="HRJ235" s="48"/>
      <c r="HRK235" s="49"/>
      <c r="HRL235" s="28"/>
      <c r="HRM235" s="196"/>
      <c r="HRN235" s="119"/>
      <c r="HRO235" s="47"/>
      <c r="HRP235" s="47"/>
      <c r="HRQ235" s="48"/>
      <c r="HRR235" s="49"/>
      <c r="HRS235" s="28"/>
      <c r="HRT235" s="196"/>
      <c r="HRU235" s="119"/>
      <c r="HRV235" s="47"/>
      <c r="HRW235" s="47"/>
      <c r="HRX235" s="48"/>
      <c r="HRY235" s="49"/>
      <c r="HRZ235" s="28"/>
      <c r="HSA235" s="196"/>
      <c r="HSB235" s="119"/>
      <c r="HSC235" s="47"/>
      <c r="HSD235" s="47"/>
      <c r="HSE235" s="48"/>
      <c r="HSF235" s="49"/>
      <c r="HSG235" s="28"/>
      <c r="HSH235" s="196"/>
      <c r="HSI235" s="119"/>
      <c r="HSJ235" s="47"/>
      <c r="HSK235" s="47"/>
      <c r="HSL235" s="48"/>
      <c r="HSM235" s="49"/>
      <c r="HSN235" s="28"/>
      <c r="HSO235" s="196"/>
      <c r="HSP235" s="119"/>
      <c r="HSQ235" s="47"/>
      <c r="HSR235" s="47"/>
      <c r="HSS235" s="48"/>
      <c r="HST235" s="49"/>
      <c r="HSU235" s="28"/>
      <c r="HSV235" s="196"/>
      <c r="HSW235" s="119"/>
      <c r="HSX235" s="47"/>
      <c r="HSY235" s="47"/>
      <c r="HSZ235" s="48"/>
      <c r="HTA235" s="49"/>
      <c r="HTB235" s="28"/>
      <c r="HTC235" s="196"/>
      <c r="HTD235" s="119"/>
      <c r="HTE235" s="47"/>
      <c r="HTF235" s="47"/>
      <c r="HTG235" s="48"/>
      <c r="HTH235" s="49"/>
      <c r="HTI235" s="28"/>
      <c r="HTJ235" s="196"/>
      <c r="HTK235" s="119"/>
      <c r="HTL235" s="47"/>
      <c r="HTM235" s="47"/>
      <c r="HTN235" s="48"/>
      <c r="HTO235" s="49"/>
      <c r="HTP235" s="28"/>
      <c r="HTQ235" s="196"/>
      <c r="HTR235" s="119"/>
      <c r="HTS235" s="47"/>
      <c r="HTT235" s="47"/>
      <c r="HTU235" s="48"/>
      <c r="HTV235" s="49"/>
      <c r="HTW235" s="28"/>
      <c r="HTX235" s="196"/>
      <c r="HTY235" s="119"/>
      <c r="HTZ235" s="47"/>
      <c r="HUA235" s="47"/>
      <c r="HUB235" s="48"/>
      <c r="HUC235" s="49"/>
      <c r="HUD235" s="28"/>
      <c r="HUE235" s="196"/>
      <c r="HUF235" s="119"/>
      <c r="HUG235" s="47"/>
      <c r="HUH235" s="47"/>
      <c r="HUI235" s="48"/>
      <c r="HUJ235" s="49"/>
      <c r="HUK235" s="28"/>
      <c r="HUL235" s="196"/>
      <c r="HUM235" s="119"/>
      <c r="HUN235" s="47"/>
      <c r="HUO235" s="47"/>
      <c r="HUP235" s="48"/>
      <c r="HUQ235" s="49"/>
      <c r="HUR235" s="28"/>
      <c r="HUS235" s="196"/>
      <c r="HUT235" s="119"/>
      <c r="HUU235" s="47"/>
      <c r="HUV235" s="47"/>
      <c r="HUW235" s="48"/>
      <c r="HUX235" s="49"/>
      <c r="HUY235" s="28"/>
      <c r="HUZ235" s="196"/>
      <c r="HVA235" s="119"/>
      <c r="HVB235" s="47"/>
      <c r="HVC235" s="47"/>
      <c r="HVD235" s="48"/>
      <c r="HVE235" s="49"/>
      <c r="HVF235" s="28"/>
      <c r="HVG235" s="196"/>
      <c r="HVH235" s="119"/>
      <c r="HVI235" s="47"/>
      <c r="HVJ235" s="47"/>
      <c r="HVK235" s="48"/>
      <c r="HVL235" s="49"/>
      <c r="HVM235" s="28"/>
      <c r="HVN235" s="196"/>
      <c r="HVO235" s="119"/>
      <c r="HVP235" s="47"/>
      <c r="HVQ235" s="47"/>
      <c r="HVR235" s="48"/>
      <c r="HVS235" s="49"/>
      <c r="HVT235" s="28"/>
      <c r="HVU235" s="196"/>
      <c r="HVV235" s="119"/>
      <c r="HVW235" s="47"/>
      <c r="HVX235" s="47"/>
      <c r="HVY235" s="48"/>
      <c r="HVZ235" s="49"/>
      <c r="HWA235" s="28"/>
      <c r="HWB235" s="196"/>
      <c r="HWC235" s="119"/>
      <c r="HWD235" s="47"/>
      <c r="HWE235" s="47"/>
      <c r="HWF235" s="48"/>
      <c r="HWG235" s="49"/>
      <c r="HWH235" s="28"/>
      <c r="HWI235" s="196"/>
      <c r="HWJ235" s="119"/>
      <c r="HWK235" s="47"/>
      <c r="HWL235" s="47"/>
      <c r="HWM235" s="48"/>
      <c r="HWN235" s="49"/>
      <c r="HWO235" s="28"/>
      <c r="HWP235" s="196"/>
      <c r="HWQ235" s="119"/>
      <c r="HWR235" s="47"/>
      <c r="HWS235" s="47"/>
      <c r="HWT235" s="48"/>
      <c r="HWU235" s="49"/>
      <c r="HWV235" s="28"/>
      <c r="HWW235" s="196"/>
      <c r="HWX235" s="119"/>
      <c r="HWY235" s="47"/>
      <c r="HWZ235" s="47"/>
      <c r="HXA235" s="48"/>
      <c r="HXB235" s="49"/>
      <c r="HXC235" s="28"/>
      <c r="HXD235" s="196"/>
      <c r="HXE235" s="119"/>
      <c r="HXF235" s="47"/>
      <c r="HXG235" s="47"/>
      <c r="HXH235" s="48"/>
      <c r="HXI235" s="49"/>
      <c r="HXJ235" s="28"/>
      <c r="HXK235" s="196"/>
      <c r="HXL235" s="119"/>
      <c r="HXM235" s="47"/>
      <c r="HXN235" s="47"/>
      <c r="HXO235" s="48"/>
      <c r="HXP235" s="49"/>
      <c r="HXQ235" s="28"/>
      <c r="HXR235" s="196"/>
      <c r="HXS235" s="119"/>
      <c r="HXT235" s="47"/>
      <c r="HXU235" s="47"/>
      <c r="HXV235" s="48"/>
      <c r="HXW235" s="49"/>
      <c r="HXX235" s="28"/>
      <c r="HXY235" s="196"/>
      <c r="HXZ235" s="119"/>
      <c r="HYA235" s="47"/>
      <c r="HYB235" s="47"/>
      <c r="HYC235" s="48"/>
      <c r="HYD235" s="49"/>
      <c r="HYE235" s="28"/>
      <c r="HYF235" s="196"/>
      <c r="HYG235" s="119"/>
      <c r="HYH235" s="47"/>
      <c r="HYI235" s="47"/>
      <c r="HYJ235" s="48"/>
      <c r="HYK235" s="49"/>
      <c r="HYL235" s="28"/>
      <c r="HYM235" s="196"/>
      <c r="HYN235" s="119"/>
      <c r="HYO235" s="47"/>
      <c r="HYP235" s="47"/>
      <c r="HYQ235" s="48"/>
      <c r="HYR235" s="49"/>
      <c r="HYS235" s="28"/>
      <c r="HYT235" s="196"/>
      <c r="HYU235" s="119"/>
      <c r="HYV235" s="47"/>
      <c r="HYW235" s="47"/>
      <c r="HYX235" s="48"/>
      <c r="HYY235" s="49"/>
      <c r="HYZ235" s="28"/>
      <c r="HZA235" s="196"/>
      <c r="HZB235" s="119"/>
      <c r="HZC235" s="47"/>
      <c r="HZD235" s="47"/>
      <c r="HZE235" s="48"/>
      <c r="HZF235" s="49"/>
      <c r="HZG235" s="28"/>
      <c r="HZH235" s="196"/>
      <c r="HZI235" s="119"/>
      <c r="HZJ235" s="47"/>
      <c r="HZK235" s="47"/>
      <c r="HZL235" s="48"/>
      <c r="HZM235" s="49"/>
      <c r="HZN235" s="28"/>
      <c r="HZO235" s="196"/>
      <c r="HZP235" s="119"/>
      <c r="HZQ235" s="47"/>
      <c r="HZR235" s="47"/>
      <c r="HZS235" s="48"/>
      <c r="HZT235" s="49"/>
      <c r="HZU235" s="28"/>
      <c r="HZV235" s="196"/>
      <c r="HZW235" s="119"/>
      <c r="HZX235" s="47"/>
      <c r="HZY235" s="47"/>
      <c r="HZZ235" s="48"/>
      <c r="IAA235" s="49"/>
      <c r="IAB235" s="28"/>
      <c r="IAC235" s="196"/>
      <c r="IAD235" s="119"/>
      <c r="IAE235" s="47"/>
      <c r="IAF235" s="47"/>
      <c r="IAG235" s="48"/>
      <c r="IAH235" s="49"/>
      <c r="IAI235" s="28"/>
      <c r="IAJ235" s="196"/>
      <c r="IAK235" s="119"/>
      <c r="IAL235" s="47"/>
      <c r="IAM235" s="47"/>
      <c r="IAN235" s="48"/>
      <c r="IAO235" s="49"/>
      <c r="IAP235" s="28"/>
      <c r="IAQ235" s="196"/>
      <c r="IAR235" s="119"/>
      <c r="IAS235" s="47"/>
      <c r="IAT235" s="47"/>
      <c r="IAU235" s="48"/>
      <c r="IAV235" s="49"/>
      <c r="IAW235" s="28"/>
      <c r="IAX235" s="196"/>
      <c r="IAY235" s="119"/>
      <c r="IAZ235" s="47"/>
      <c r="IBA235" s="47"/>
      <c r="IBB235" s="48"/>
      <c r="IBC235" s="49"/>
      <c r="IBD235" s="28"/>
      <c r="IBE235" s="196"/>
      <c r="IBF235" s="119"/>
      <c r="IBG235" s="47"/>
      <c r="IBH235" s="47"/>
      <c r="IBI235" s="48"/>
      <c r="IBJ235" s="49"/>
      <c r="IBK235" s="28"/>
      <c r="IBL235" s="196"/>
      <c r="IBM235" s="119"/>
      <c r="IBN235" s="47"/>
      <c r="IBO235" s="47"/>
      <c r="IBP235" s="48"/>
      <c r="IBQ235" s="49"/>
      <c r="IBR235" s="28"/>
      <c r="IBS235" s="196"/>
      <c r="IBT235" s="119"/>
      <c r="IBU235" s="47"/>
      <c r="IBV235" s="47"/>
      <c r="IBW235" s="48"/>
      <c r="IBX235" s="49"/>
      <c r="IBY235" s="28"/>
      <c r="IBZ235" s="196"/>
      <c r="ICA235" s="119"/>
      <c r="ICB235" s="47"/>
      <c r="ICC235" s="47"/>
      <c r="ICD235" s="48"/>
      <c r="ICE235" s="49"/>
      <c r="ICF235" s="28"/>
      <c r="ICG235" s="196"/>
      <c r="ICH235" s="119"/>
      <c r="ICI235" s="47"/>
      <c r="ICJ235" s="47"/>
      <c r="ICK235" s="48"/>
      <c r="ICL235" s="49"/>
      <c r="ICM235" s="28"/>
      <c r="ICN235" s="196"/>
      <c r="ICO235" s="119"/>
      <c r="ICP235" s="47"/>
      <c r="ICQ235" s="47"/>
      <c r="ICR235" s="48"/>
      <c r="ICS235" s="49"/>
      <c r="ICT235" s="28"/>
      <c r="ICU235" s="196"/>
      <c r="ICV235" s="119"/>
      <c r="ICW235" s="47"/>
      <c r="ICX235" s="47"/>
      <c r="ICY235" s="48"/>
      <c r="ICZ235" s="49"/>
      <c r="IDA235" s="28"/>
      <c r="IDB235" s="196"/>
      <c r="IDC235" s="119"/>
      <c r="IDD235" s="47"/>
      <c r="IDE235" s="47"/>
      <c r="IDF235" s="48"/>
      <c r="IDG235" s="49"/>
      <c r="IDH235" s="28"/>
      <c r="IDI235" s="196"/>
      <c r="IDJ235" s="119"/>
      <c r="IDK235" s="47"/>
      <c r="IDL235" s="47"/>
      <c r="IDM235" s="48"/>
      <c r="IDN235" s="49"/>
      <c r="IDO235" s="28"/>
      <c r="IDP235" s="196"/>
      <c r="IDQ235" s="119"/>
      <c r="IDR235" s="47"/>
      <c r="IDS235" s="47"/>
      <c r="IDT235" s="48"/>
      <c r="IDU235" s="49"/>
      <c r="IDV235" s="28"/>
      <c r="IDW235" s="196"/>
      <c r="IDX235" s="119"/>
      <c r="IDY235" s="47"/>
      <c r="IDZ235" s="47"/>
      <c r="IEA235" s="48"/>
      <c r="IEB235" s="49"/>
      <c r="IEC235" s="28"/>
      <c r="IED235" s="196"/>
      <c r="IEE235" s="119"/>
      <c r="IEF235" s="47"/>
      <c r="IEG235" s="47"/>
      <c r="IEH235" s="48"/>
      <c r="IEI235" s="49"/>
      <c r="IEJ235" s="28"/>
      <c r="IEK235" s="196"/>
      <c r="IEL235" s="119"/>
      <c r="IEM235" s="47"/>
      <c r="IEN235" s="47"/>
      <c r="IEO235" s="48"/>
      <c r="IEP235" s="49"/>
      <c r="IEQ235" s="28"/>
      <c r="IER235" s="196"/>
      <c r="IES235" s="119"/>
      <c r="IET235" s="47"/>
      <c r="IEU235" s="47"/>
      <c r="IEV235" s="48"/>
      <c r="IEW235" s="49"/>
      <c r="IEX235" s="28"/>
      <c r="IEY235" s="196"/>
      <c r="IEZ235" s="119"/>
      <c r="IFA235" s="47"/>
      <c r="IFB235" s="47"/>
      <c r="IFC235" s="48"/>
      <c r="IFD235" s="49"/>
      <c r="IFE235" s="28"/>
      <c r="IFF235" s="196"/>
      <c r="IFG235" s="119"/>
      <c r="IFH235" s="47"/>
      <c r="IFI235" s="47"/>
      <c r="IFJ235" s="48"/>
      <c r="IFK235" s="49"/>
      <c r="IFL235" s="28"/>
      <c r="IFM235" s="196"/>
      <c r="IFN235" s="119"/>
      <c r="IFO235" s="47"/>
      <c r="IFP235" s="47"/>
      <c r="IFQ235" s="48"/>
      <c r="IFR235" s="49"/>
      <c r="IFS235" s="28"/>
      <c r="IFT235" s="196"/>
      <c r="IFU235" s="119"/>
      <c r="IFV235" s="47"/>
      <c r="IFW235" s="47"/>
      <c r="IFX235" s="48"/>
      <c r="IFY235" s="49"/>
      <c r="IFZ235" s="28"/>
      <c r="IGA235" s="196"/>
      <c r="IGB235" s="119"/>
      <c r="IGC235" s="47"/>
      <c r="IGD235" s="47"/>
      <c r="IGE235" s="48"/>
      <c r="IGF235" s="49"/>
      <c r="IGG235" s="28"/>
      <c r="IGH235" s="196"/>
      <c r="IGI235" s="119"/>
      <c r="IGJ235" s="47"/>
      <c r="IGK235" s="47"/>
      <c r="IGL235" s="48"/>
      <c r="IGM235" s="49"/>
      <c r="IGN235" s="28"/>
      <c r="IGO235" s="196"/>
      <c r="IGP235" s="119"/>
      <c r="IGQ235" s="47"/>
      <c r="IGR235" s="47"/>
      <c r="IGS235" s="48"/>
      <c r="IGT235" s="49"/>
      <c r="IGU235" s="28"/>
      <c r="IGV235" s="196"/>
      <c r="IGW235" s="119"/>
      <c r="IGX235" s="47"/>
      <c r="IGY235" s="47"/>
      <c r="IGZ235" s="48"/>
      <c r="IHA235" s="49"/>
      <c r="IHB235" s="28"/>
      <c r="IHC235" s="196"/>
      <c r="IHD235" s="119"/>
      <c r="IHE235" s="47"/>
      <c r="IHF235" s="47"/>
      <c r="IHG235" s="48"/>
      <c r="IHH235" s="49"/>
      <c r="IHI235" s="28"/>
      <c r="IHJ235" s="196"/>
      <c r="IHK235" s="119"/>
      <c r="IHL235" s="47"/>
      <c r="IHM235" s="47"/>
      <c r="IHN235" s="48"/>
      <c r="IHO235" s="49"/>
      <c r="IHP235" s="28"/>
      <c r="IHQ235" s="196"/>
      <c r="IHR235" s="119"/>
      <c r="IHS235" s="47"/>
      <c r="IHT235" s="47"/>
      <c r="IHU235" s="48"/>
      <c r="IHV235" s="49"/>
      <c r="IHW235" s="28"/>
      <c r="IHX235" s="196"/>
      <c r="IHY235" s="119"/>
      <c r="IHZ235" s="47"/>
      <c r="IIA235" s="47"/>
      <c r="IIB235" s="48"/>
      <c r="IIC235" s="49"/>
      <c r="IID235" s="28"/>
      <c r="IIE235" s="196"/>
      <c r="IIF235" s="119"/>
      <c r="IIG235" s="47"/>
      <c r="IIH235" s="47"/>
      <c r="III235" s="48"/>
      <c r="IIJ235" s="49"/>
      <c r="IIK235" s="28"/>
      <c r="IIL235" s="196"/>
      <c r="IIM235" s="119"/>
      <c r="IIN235" s="47"/>
      <c r="IIO235" s="47"/>
      <c r="IIP235" s="48"/>
      <c r="IIQ235" s="49"/>
      <c r="IIR235" s="28"/>
      <c r="IIS235" s="196"/>
      <c r="IIT235" s="119"/>
      <c r="IIU235" s="47"/>
      <c r="IIV235" s="47"/>
      <c r="IIW235" s="48"/>
      <c r="IIX235" s="49"/>
      <c r="IIY235" s="28"/>
      <c r="IIZ235" s="196"/>
      <c r="IJA235" s="119"/>
      <c r="IJB235" s="47"/>
      <c r="IJC235" s="47"/>
      <c r="IJD235" s="48"/>
      <c r="IJE235" s="49"/>
      <c r="IJF235" s="28"/>
      <c r="IJG235" s="196"/>
      <c r="IJH235" s="119"/>
      <c r="IJI235" s="47"/>
      <c r="IJJ235" s="47"/>
      <c r="IJK235" s="48"/>
      <c r="IJL235" s="49"/>
      <c r="IJM235" s="28"/>
      <c r="IJN235" s="196"/>
      <c r="IJO235" s="119"/>
      <c r="IJP235" s="47"/>
      <c r="IJQ235" s="47"/>
      <c r="IJR235" s="48"/>
      <c r="IJS235" s="49"/>
      <c r="IJT235" s="28"/>
      <c r="IJU235" s="196"/>
      <c r="IJV235" s="119"/>
      <c r="IJW235" s="47"/>
      <c r="IJX235" s="47"/>
      <c r="IJY235" s="48"/>
      <c r="IJZ235" s="49"/>
      <c r="IKA235" s="28"/>
      <c r="IKB235" s="196"/>
      <c r="IKC235" s="119"/>
      <c r="IKD235" s="47"/>
      <c r="IKE235" s="47"/>
      <c r="IKF235" s="48"/>
      <c r="IKG235" s="49"/>
      <c r="IKH235" s="28"/>
      <c r="IKI235" s="196"/>
      <c r="IKJ235" s="119"/>
      <c r="IKK235" s="47"/>
      <c r="IKL235" s="47"/>
      <c r="IKM235" s="48"/>
      <c r="IKN235" s="49"/>
      <c r="IKO235" s="28"/>
      <c r="IKP235" s="196"/>
      <c r="IKQ235" s="119"/>
      <c r="IKR235" s="47"/>
      <c r="IKS235" s="47"/>
      <c r="IKT235" s="48"/>
      <c r="IKU235" s="49"/>
      <c r="IKV235" s="28"/>
      <c r="IKW235" s="196"/>
      <c r="IKX235" s="119"/>
      <c r="IKY235" s="47"/>
      <c r="IKZ235" s="47"/>
      <c r="ILA235" s="48"/>
      <c r="ILB235" s="49"/>
      <c r="ILC235" s="28"/>
      <c r="ILD235" s="196"/>
      <c r="ILE235" s="119"/>
      <c r="ILF235" s="47"/>
      <c r="ILG235" s="47"/>
      <c r="ILH235" s="48"/>
      <c r="ILI235" s="49"/>
      <c r="ILJ235" s="28"/>
      <c r="ILK235" s="196"/>
      <c r="ILL235" s="119"/>
      <c r="ILM235" s="47"/>
      <c r="ILN235" s="47"/>
      <c r="ILO235" s="48"/>
      <c r="ILP235" s="49"/>
      <c r="ILQ235" s="28"/>
      <c r="ILR235" s="196"/>
      <c r="ILS235" s="119"/>
      <c r="ILT235" s="47"/>
      <c r="ILU235" s="47"/>
      <c r="ILV235" s="48"/>
      <c r="ILW235" s="49"/>
      <c r="ILX235" s="28"/>
      <c r="ILY235" s="196"/>
      <c r="ILZ235" s="119"/>
      <c r="IMA235" s="47"/>
      <c r="IMB235" s="47"/>
      <c r="IMC235" s="48"/>
      <c r="IMD235" s="49"/>
      <c r="IME235" s="28"/>
      <c r="IMF235" s="196"/>
      <c r="IMG235" s="119"/>
      <c r="IMH235" s="47"/>
      <c r="IMI235" s="47"/>
      <c r="IMJ235" s="48"/>
      <c r="IMK235" s="49"/>
      <c r="IML235" s="28"/>
      <c r="IMM235" s="196"/>
      <c r="IMN235" s="119"/>
      <c r="IMO235" s="47"/>
      <c r="IMP235" s="47"/>
      <c r="IMQ235" s="48"/>
      <c r="IMR235" s="49"/>
      <c r="IMS235" s="28"/>
      <c r="IMT235" s="196"/>
      <c r="IMU235" s="119"/>
      <c r="IMV235" s="47"/>
      <c r="IMW235" s="47"/>
      <c r="IMX235" s="48"/>
      <c r="IMY235" s="49"/>
      <c r="IMZ235" s="28"/>
      <c r="INA235" s="196"/>
      <c r="INB235" s="119"/>
      <c r="INC235" s="47"/>
      <c r="IND235" s="47"/>
      <c r="INE235" s="48"/>
      <c r="INF235" s="49"/>
      <c r="ING235" s="28"/>
      <c r="INH235" s="196"/>
      <c r="INI235" s="119"/>
      <c r="INJ235" s="47"/>
      <c r="INK235" s="47"/>
      <c r="INL235" s="48"/>
      <c r="INM235" s="49"/>
      <c r="INN235" s="28"/>
      <c r="INO235" s="196"/>
      <c r="INP235" s="119"/>
      <c r="INQ235" s="47"/>
      <c r="INR235" s="47"/>
      <c r="INS235" s="48"/>
      <c r="INT235" s="49"/>
      <c r="INU235" s="28"/>
      <c r="INV235" s="196"/>
      <c r="INW235" s="119"/>
      <c r="INX235" s="47"/>
      <c r="INY235" s="47"/>
      <c r="INZ235" s="48"/>
      <c r="IOA235" s="49"/>
      <c r="IOB235" s="28"/>
      <c r="IOC235" s="196"/>
      <c r="IOD235" s="119"/>
      <c r="IOE235" s="47"/>
      <c r="IOF235" s="47"/>
      <c r="IOG235" s="48"/>
      <c r="IOH235" s="49"/>
      <c r="IOI235" s="28"/>
      <c r="IOJ235" s="196"/>
      <c r="IOK235" s="119"/>
      <c r="IOL235" s="47"/>
      <c r="IOM235" s="47"/>
      <c r="ION235" s="48"/>
      <c r="IOO235" s="49"/>
      <c r="IOP235" s="28"/>
      <c r="IOQ235" s="196"/>
      <c r="IOR235" s="119"/>
      <c r="IOS235" s="47"/>
      <c r="IOT235" s="47"/>
      <c r="IOU235" s="48"/>
      <c r="IOV235" s="49"/>
      <c r="IOW235" s="28"/>
      <c r="IOX235" s="196"/>
      <c r="IOY235" s="119"/>
      <c r="IOZ235" s="47"/>
      <c r="IPA235" s="47"/>
      <c r="IPB235" s="48"/>
      <c r="IPC235" s="49"/>
      <c r="IPD235" s="28"/>
      <c r="IPE235" s="196"/>
      <c r="IPF235" s="119"/>
      <c r="IPG235" s="47"/>
      <c r="IPH235" s="47"/>
      <c r="IPI235" s="48"/>
      <c r="IPJ235" s="49"/>
      <c r="IPK235" s="28"/>
      <c r="IPL235" s="196"/>
      <c r="IPM235" s="119"/>
      <c r="IPN235" s="47"/>
      <c r="IPO235" s="47"/>
      <c r="IPP235" s="48"/>
      <c r="IPQ235" s="49"/>
      <c r="IPR235" s="28"/>
      <c r="IPS235" s="196"/>
      <c r="IPT235" s="119"/>
      <c r="IPU235" s="47"/>
      <c r="IPV235" s="47"/>
      <c r="IPW235" s="48"/>
      <c r="IPX235" s="49"/>
      <c r="IPY235" s="28"/>
      <c r="IPZ235" s="196"/>
      <c r="IQA235" s="119"/>
      <c r="IQB235" s="47"/>
      <c r="IQC235" s="47"/>
      <c r="IQD235" s="48"/>
      <c r="IQE235" s="49"/>
      <c r="IQF235" s="28"/>
      <c r="IQG235" s="196"/>
      <c r="IQH235" s="119"/>
      <c r="IQI235" s="47"/>
      <c r="IQJ235" s="47"/>
      <c r="IQK235" s="48"/>
      <c r="IQL235" s="49"/>
      <c r="IQM235" s="28"/>
      <c r="IQN235" s="196"/>
      <c r="IQO235" s="119"/>
      <c r="IQP235" s="47"/>
      <c r="IQQ235" s="47"/>
      <c r="IQR235" s="48"/>
      <c r="IQS235" s="49"/>
      <c r="IQT235" s="28"/>
      <c r="IQU235" s="196"/>
      <c r="IQV235" s="119"/>
      <c r="IQW235" s="47"/>
      <c r="IQX235" s="47"/>
      <c r="IQY235" s="48"/>
      <c r="IQZ235" s="49"/>
      <c r="IRA235" s="28"/>
      <c r="IRB235" s="196"/>
      <c r="IRC235" s="119"/>
      <c r="IRD235" s="47"/>
      <c r="IRE235" s="47"/>
      <c r="IRF235" s="48"/>
      <c r="IRG235" s="49"/>
      <c r="IRH235" s="28"/>
      <c r="IRI235" s="196"/>
      <c r="IRJ235" s="119"/>
      <c r="IRK235" s="47"/>
      <c r="IRL235" s="47"/>
      <c r="IRM235" s="48"/>
      <c r="IRN235" s="49"/>
      <c r="IRO235" s="28"/>
      <c r="IRP235" s="196"/>
      <c r="IRQ235" s="119"/>
      <c r="IRR235" s="47"/>
      <c r="IRS235" s="47"/>
      <c r="IRT235" s="48"/>
      <c r="IRU235" s="49"/>
      <c r="IRV235" s="28"/>
      <c r="IRW235" s="196"/>
      <c r="IRX235" s="119"/>
      <c r="IRY235" s="47"/>
      <c r="IRZ235" s="47"/>
      <c r="ISA235" s="48"/>
      <c r="ISB235" s="49"/>
      <c r="ISC235" s="28"/>
      <c r="ISD235" s="196"/>
      <c r="ISE235" s="119"/>
      <c r="ISF235" s="47"/>
      <c r="ISG235" s="47"/>
      <c r="ISH235" s="48"/>
      <c r="ISI235" s="49"/>
      <c r="ISJ235" s="28"/>
      <c r="ISK235" s="196"/>
      <c r="ISL235" s="119"/>
      <c r="ISM235" s="47"/>
      <c r="ISN235" s="47"/>
      <c r="ISO235" s="48"/>
      <c r="ISP235" s="49"/>
      <c r="ISQ235" s="28"/>
      <c r="ISR235" s="196"/>
      <c r="ISS235" s="119"/>
      <c r="IST235" s="47"/>
      <c r="ISU235" s="47"/>
      <c r="ISV235" s="48"/>
      <c r="ISW235" s="49"/>
      <c r="ISX235" s="28"/>
      <c r="ISY235" s="196"/>
      <c r="ISZ235" s="119"/>
      <c r="ITA235" s="47"/>
      <c r="ITB235" s="47"/>
      <c r="ITC235" s="48"/>
      <c r="ITD235" s="49"/>
      <c r="ITE235" s="28"/>
      <c r="ITF235" s="196"/>
      <c r="ITG235" s="119"/>
      <c r="ITH235" s="47"/>
      <c r="ITI235" s="47"/>
      <c r="ITJ235" s="48"/>
      <c r="ITK235" s="49"/>
      <c r="ITL235" s="28"/>
      <c r="ITM235" s="196"/>
      <c r="ITN235" s="119"/>
      <c r="ITO235" s="47"/>
      <c r="ITP235" s="47"/>
      <c r="ITQ235" s="48"/>
      <c r="ITR235" s="49"/>
      <c r="ITS235" s="28"/>
      <c r="ITT235" s="196"/>
      <c r="ITU235" s="119"/>
      <c r="ITV235" s="47"/>
      <c r="ITW235" s="47"/>
      <c r="ITX235" s="48"/>
      <c r="ITY235" s="49"/>
      <c r="ITZ235" s="28"/>
      <c r="IUA235" s="196"/>
      <c r="IUB235" s="119"/>
      <c r="IUC235" s="47"/>
      <c r="IUD235" s="47"/>
      <c r="IUE235" s="48"/>
      <c r="IUF235" s="49"/>
      <c r="IUG235" s="28"/>
      <c r="IUH235" s="196"/>
      <c r="IUI235" s="119"/>
      <c r="IUJ235" s="47"/>
      <c r="IUK235" s="47"/>
      <c r="IUL235" s="48"/>
      <c r="IUM235" s="49"/>
      <c r="IUN235" s="28"/>
      <c r="IUO235" s="196"/>
      <c r="IUP235" s="119"/>
      <c r="IUQ235" s="47"/>
      <c r="IUR235" s="47"/>
      <c r="IUS235" s="48"/>
      <c r="IUT235" s="49"/>
      <c r="IUU235" s="28"/>
      <c r="IUV235" s="196"/>
      <c r="IUW235" s="119"/>
      <c r="IUX235" s="47"/>
      <c r="IUY235" s="47"/>
      <c r="IUZ235" s="48"/>
      <c r="IVA235" s="49"/>
      <c r="IVB235" s="28"/>
      <c r="IVC235" s="196"/>
      <c r="IVD235" s="119"/>
      <c r="IVE235" s="47"/>
      <c r="IVF235" s="47"/>
      <c r="IVG235" s="48"/>
      <c r="IVH235" s="49"/>
      <c r="IVI235" s="28"/>
      <c r="IVJ235" s="196"/>
      <c r="IVK235" s="119"/>
      <c r="IVL235" s="47"/>
      <c r="IVM235" s="47"/>
      <c r="IVN235" s="48"/>
      <c r="IVO235" s="49"/>
      <c r="IVP235" s="28"/>
      <c r="IVQ235" s="196"/>
      <c r="IVR235" s="119"/>
      <c r="IVS235" s="47"/>
      <c r="IVT235" s="47"/>
      <c r="IVU235" s="48"/>
      <c r="IVV235" s="49"/>
      <c r="IVW235" s="28"/>
      <c r="IVX235" s="196"/>
      <c r="IVY235" s="119"/>
      <c r="IVZ235" s="47"/>
      <c r="IWA235" s="47"/>
      <c r="IWB235" s="48"/>
      <c r="IWC235" s="49"/>
      <c r="IWD235" s="28"/>
      <c r="IWE235" s="196"/>
      <c r="IWF235" s="119"/>
      <c r="IWG235" s="47"/>
      <c r="IWH235" s="47"/>
      <c r="IWI235" s="48"/>
      <c r="IWJ235" s="49"/>
      <c r="IWK235" s="28"/>
      <c r="IWL235" s="196"/>
      <c r="IWM235" s="119"/>
      <c r="IWN235" s="47"/>
      <c r="IWO235" s="47"/>
      <c r="IWP235" s="48"/>
      <c r="IWQ235" s="49"/>
      <c r="IWR235" s="28"/>
      <c r="IWS235" s="196"/>
      <c r="IWT235" s="119"/>
      <c r="IWU235" s="47"/>
      <c r="IWV235" s="47"/>
      <c r="IWW235" s="48"/>
      <c r="IWX235" s="49"/>
      <c r="IWY235" s="28"/>
      <c r="IWZ235" s="196"/>
      <c r="IXA235" s="119"/>
      <c r="IXB235" s="47"/>
      <c r="IXC235" s="47"/>
      <c r="IXD235" s="48"/>
      <c r="IXE235" s="49"/>
      <c r="IXF235" s="28"/>
      <c r="IXG235" s="196"/>
      <c r="IXH235" s="119"/>
      <c r="IXI235" s="47"/>
      <c r="IXJ235" s="47"/>
      <c r="IXK235" s="48"/>
      <c r="IXL235" s="49"/>
      <c r="IXM235" s="28"/>
      <c r="IXN235" s="196"/>
      <c r="IXO235" s="119"/>
      <c r="IXP235" s="47"/>
      <c r="IXQ235" s="47"/>
      <c r="IXR235" s="48"/>
      <c r="IXS235" s="49"/>
      <c r="IXT235" s="28"/>
      <c r="IXU235" s="196"/>
      <c r="IXV235" s="119"/>
      <c r="IXW235" s="47"/>
      <c r="IXX235" s="47"/>
      <c r="IXY235" s="48"/>
      <c r="IXZ235" s="49"/>
      <c r="IYA235" s="28"/>
      <c r="IYB235" s="196"/>
      <c r="IYC235" s="119"/>
      <c r="IYD235" s="47"/>
      <c r="IYE235" s="47"/>
      <c r="IYF235" s="48"/>
      <c r="IYG235" s="49"/>
      <c r="IYH235" s="28"/>
      <c r="IYI235" s="196"/>
      <c r="IYJ235" s="119"/>
      <c r="IYK235" s="47"/>
      <c r="IYL235" s="47"/>
      <c r="IYM235" s="48"/>
      <c r="IYN235" s="49"/>
      <c r="IYO235" s="28"/>
      <c r="IYP235" s="196"/>
      <c r="IYQ235" s="119"/>
      <c r="IYR235" s="47"/>
      <c r="IYS235" s="47"/>
      <c r="IYT235" s="48"/>
      <c r="IYU235" s="49"/>
      <c r="IYV235" s="28"/>
      <c r="IYW235" s="196"/>
      <c r="IYX235" s="119"/>
      <c r="IYY235" s="47"/>
      <c r="IYZ235" s="47"/>
      <c r="IZA235" s="48"/>
      <c r="IZB235" s="49"/>
      <c r="IZC235" s="28"/>
      <c r="IZD235" s="196"/>
      <c r="IZE235" s="119"/>
      <c r="IZF235" s="47"/>
      <c r="IZG235" s="47"/>
      <c r="IZH235" s="48"/>
      <c r="IZI235" s="49"/>
      <c r="IZJ235" s="28"/>
      <c r="IZK235" s="196"/>
      <c r="IZL235" s="119"/>
      <c r="IZM235" s="47"/>
      <c r="IZN235" s="47"/>
      <c r="IZO235" s="48"/>
      <c r="IZP235" s="49"/>
      <c r="IZQ235" s="28"/>
      <c r="IZR235" s="196"/>
      <c r="IZS235" s="119"/>
      <c r="IZT235" s="47"/>
      <c r="IZU235" s="47"/>
      <c r="IZV235" s="48"/>
      <c r="IZW235" s="49"/>
      <c r="IZX235" s="28"/>
      <c r="IZY235" s="196"/>
      <c r="IZZ235" s="119"/>
      <c r="JAA235" s="47"/>
      <c r="JAB235" s="47"/>
      <c r="JAC235" s="48"/>
      <c r="JAD235" s="49"/>
      <c r="JAE235" s="28"/>
      <c r="JAF235" s="196"/>
      <c r="JAG235" s="119"/>
      <c r="JAH235" s="47"/>
      <c r="JAI235" s="47"/>
      <c r="JAJ235" s="48"/>
      <c r="JAK235" s="49"/>
      <c r="JAL235" s="28"/>
      <c r="JAM235" s="196"/>
      <c r="JAN235" s="119"/>
      <c r="JAO235" s="47"/>
      <c r="JAP235" s="47"/>
      <c r="JAQ235" s="48"/>
      <c r="JAR235" s="49"/>
      <c r="JAS235" s="28"/>
      <c r="JAT235" s="196"/>
      <c r="JAU235" s="119"/>
      <c r="JAV235" s="47"/>
      <c r="JAW235" s="47"/>
      <c r="JAX235" s="48"/>
      <c r="JAY235" s="49"/>
      <c r="JAZ235" s="28"/>
      <c r="JBA235" s="196"/>
      <c r="JBB235" s="119"/>
      <c r="JBC235" s="47"/>
      <c r="JBD235" s="47"/>
      <c r="JBE235" s="48"/>
      <c r="JBF235" s="49"/>
      <c r="JBG235" s="28"/>
      <c r="JBH235" s="196"/>
      <c r="JBI235" s="119"/>
      <c r="JBJ235" s="47"/>
      <c r="JBK235" s="47"/>
      <c r="JBL235" s="48"/>
      <c r="JBM235" s="49"/>
      <c r="JBN235" s="28"/>
      <c r="JBO235" s="196"/>
      <c r="JBP235" s="119"/>
      <c r="JBQ235" s="47"/>
      <c r="JBR235" s="47"/>
      <c r="JBS235" s="48"/>
      <c r="JBT235" s="49"/>
      <c r="JBU235" s="28"/>
      <c r="JBV235" s="196"/>
      <c r="JBW235" s="119"/>
      <c r="JBX235" s="47"/>
      <c r="JBY235" s="47"/>
      <c r="JBZ235" s="48"/>
      <c r="JCA235" s="49"/>
      <c r="JCB235" s="28"/>
      <c r="JCC235" s="196"/>
      <c r="JCD235" s="119"/>
      <c r="JCE235" s="47"/>
      <c r="JCF235" s="47"/>
      <c r="JCG235" s="48"/>
      <c r="JCH235" s="49"/>
      <c r="JCI235" s="28"/>
      <c r="JCJ235" s="196"/>
      <c r="JCK235" s="119"/>
      <c r="JCL235" s="47"/>
      <c r="JCM235" s="47"/>
      <c r="JCN235" s="48"/>
      <c r="JCO235" s="49"/>
      <c r="JCP235" s="28"/>
      <c r="JCQ235" s="196"/>
      <c r="JCR235" s="119"/>
      <c r="JCS235" s="47"/>
      <c r="JCT235" s="47"/>
      <c r="JCU235" s="48"/>
      <c r="JCV235" s="49"/>
      <c r="JCW235" s="28"/>
      <c r="JCX235" s="196"/>
      <c r="JCY235" s="119"/>
      <c r="JCZ235" s="47"/>
      <c r="JDA235" s="47"/>
      <c r="JDB235" s="48"/>
      <c r="JDC235" s="49"/>
      <c r="JDD235" s="28"/>
      <c r="JDE235" s="196"/>
      <c r="JDF235" s="119"/>
      <c r="JDG235" s="47"/>
      <c r="JDH235" s="47"/>
      <c r="JDI235" s="48"/>
      <c r="JDJ235" s="49"/>
      <c r="JDK235" s="28"/>
      <c r="JDL235" s="196"/>
      <c r="JDM235" s="119"/>
      <c r="JDN235" s="47"/>
      <c r="JDO235" s="47"/>
      <c r="JDP235" s="48"/>
      <c r="JDQ235" s="49"/>
      <c r="JDR235" s="28"/>
      <c r="JDS235" s="196"/>
      <c r="JDT235" s="119"/>
      <c r="JDU235" s="47"/>
      <c r="JDV235" s="47"/>
      <c r="JDW235" s="48"/>
      <c r="JDX235" s="49"/>
      <c r="JDY235" s="28"/>
      <c r="JDZ235" s="196"/>
      <c r="JEA235" s="119"/>
      <c r="JEB235" s="47"/>
      <c r="JEC235" s="47"/>
      <c r="JED235" s="48"/>
      <c r="JEE235" s="49"/>
      <c r="JEF235" s="28"/>
      <c r="JEG235" s="196"/>
      <c r="JEH235" s="119"/>
      <c r="JEI235" s="47"/>
      <c r="JEJ235" s="47"/>
      <c r="JEK235" s="48"/>
      <c r="JEL235" s="49"/>
      <c r="JEM235" s="28"/>
      <c r="JEN235" s="196"/>
      <c r="JEO235" s="119"/>
      <c r="JEP235" s="47"/>
      <c r="JEQ235" s="47"/>
      <c r="JER235" s="48"/>
      <c r="JES235" s="49"/>
      <c r="JET235" s="28"/>
      <c r="JEU235" s="196"/>
      <c r="JEV235" s="119"/>
      <c r="JEW235" s="47"/>
      <c r="JEX235" s="47"/>
      <c r="JEY235" s="48"/>
      <c r="JEZ235" s="49"/>
      <c r="JFA235" s="28"/>
      <c r="JFB235" s="196"/>
      <c r="JFC235" s="119"/>
      <c r="JFD235" s="47"/>
      <c r="JFE235" s="47"/>
      <c r="JFF235" s="48"/>
      <c r="JFG235" s="49"/>
      <c r="JFH235" s="28"/>
      <c r="JFI235" s="196"/>
      <c r="JFJ235" s="119"/>
      <c r="JFK235" s="47"/>
      <c r="JFL235" s="47"/>
      <c r="JFM235" s="48"/>
      <c r="JFN235" s="49"/>
      <c r="JFO235" s="28"/>
      <c r="JFP235" s="196"/>
      <c r="JFQ235" s="119"/>
      <c r="JFR235" s="47"/>
      <c r="JFS235" s="47"/>
      <c r="JFT235" s="48"/>
      <c r="JFU235" s="49"/>
      <c r="JFV235" s="28"/>
      <c r="JFW235" s="196"/>
      <c r="JFX235" s="119"/>
      <c r="JFY235" s="47"/>
      <c r="JFZ235" s="47"/>
      <c r="JGA235" s="48"/>
      <c r="JGB235" s="49"/>
      <c r="JGC235" s="28"/>
      <c r="JGD235" s="196"/>
      <c r="JGE235" s="119"/>
      <c r="JGF235" s="47"/>
      <c r="JGG235" s="47"/>
      <c r="JGH235" s="48"/>
      <c r="JGI235" s="49"/>
      <c r="JGJ235" s="28"/>
      <c r="JGK235" s="196"/>
      <c r="JGL235" s="119"/>
      <c r="JGM235" s="47"/>
      <c r="JGN235" s="47"/>
      <c r="JGO235" s="48"/>
      <c r="JGP235" s="49"/>
      <c r="JGQ235" s="28"/>
      <c r="JGR235" s="196"/>
      <c r="JGS235" s="119"/>
      <c r="JGT235" s="47"/>
      <c r="JGU235" s="47"/>
      <c r="JGV235" s="48"/>
      <c r="JGW235" s="49"/>
      <c r="JGX235" s="28"/>
      <c r="JGY235" s="196"/>
      <c r="JGZ235" s="119"/>
      <c r="JHA235" s="47"/>
      <c r="JHB235" s="47"/>
      <c r="JHC235" s="48"/>
      <c r="JHD235" s="49"/>
      <c r="JHE235" s="28"/>
      <c r="JHF235" s="196"/>
      <c r="JHG235" s="119"/>
      <c r="JHH235" s="47"/>
      <c r="JHI235" s="47"/>
      <c r="JHJ235" s="48"/>
      <c r="JHK235" s="49"/>
      <c r="JHL235" s="28"/>
      <c r="JHM235" s="196"/>
      <c r="JHN235" s="119"/>
      <c r="JHO235" s="47"/>
      <c r="JHP235" s="47"/>
      <c r="JHQ235" s="48"/>
      <c r="JHR235" s="49"/>
      <c r="JHS235" s="28"/>
      <c r="JHT235" s="196"/>
      <c r="JHU235" s="119"/>
      <c r="JHV235" s="47"/>
      <c r="JHW235" s="47"/>
      <c r="JHX235" s="48"/>
      <c r="JHY235" s="49"/>
      <c r="JHZ235" s="28"/>
      <c r="JIA235" s="196"/>
      <c r="JIB235" s="119"/>
      <c r="JIC235" s="47"/>
      <c r="JID235" s="47"/>
      <c r="JIE235" s="48"/>
      <c r="JIF235" s="49"/>
      <c r="JIG235" s="28"/>
      <c r="JIH235" s="196"/>
      <c r="JII235" s="119"/>
      <c r="JIJ235" s="47"/>
      <c r="JIK235" s="47"/>
      <c r="JIL235" s="48"/>
      <c r="JIM235" s="49"/>
      <c r="JIN235" s="28"/>
      <c r="JIO235" s="196"/>
      <c r="JIP235" s="119"/>
      <c r="JIQ235" s="47"/>
      <c r="JIR235" s="47"/>
      <c r="JIS235" s="48"/>
      <c r="JIT235" s="49"/>
      <c r="JIU235" s="28"/>
      <c r="JIV235" s="196"/>
      <c r="JIW235" s="119"/>
      <c r="JIX235" s="47"/>
      <c r="JIY235" s="47"/>
      <c r="JIZ235" s="48"/>
      <c r="JJA235" s="49"/>
      <c r="JJB235" s="28"/>
      <c r="JJC235" s="196"/>
      <c r="JJD235" s="119"/>
      <c r="JJE235" s="47"/>
      <c r="JJF235" s="47"/>
      <c r="JJG235" s="48"/>
      <c r="JJH235" s="49"/>
      <c r="JJI235" s="28"/>
      <c r="JJJ235" s="196"/>
      <c r="JJK235" s="119"/>
      <c r="JJL235" s="47"/>
      <c r="JJM235" s="47"/>
      <c r="JJN235" s="48"/>
      <c r="JJO235" s="49"/>
      <c r="JJP235" s="28"/>
      <c r="JJQ235" s="196"/>
      <c r="JJR235" s="119"/>
      <c r="JJS235" s="47"/>
      <c r="JJT235" s="47"/>
      <c r="JJU235" s="48"/>
      <c r="JJV235" s="49"/>
      <c r="JJW235" s="28"/>
      <c r="JJX235" s="196"/>
      <c r="JJY235" s="119"/>
      <c r="JJZ235" s="47"/>
      <c r="JKA235" s="47"/>
      <c r="JKB235" s="48"/>
      <c r="JKC235" s="49"/>
      <c r="JKD235" s="28"/>
      <c r="JKE235" s="196"/>
      <c r="JKF235" s="119"/>
      <c r="JKG235" s="47"/>
      <c r="JKH235" s="47"/>
      <c r="JKI235" s="48"/>
      <c r="JKJ235" s="49"/>
      <c r="JKK235" s="28"/>
      <c r="JKL235" s="196"/>
      <c r="JKM235" s="119"/>
      <c r="JKN235" s="47"/>
      <c r="JKO235" s="47"/>
      <c r="JKP235" s="48"/>
      <c r="JKQ235" s="49"/>
      <c r="JKR235" s="28"/>
      <c r="JKS235" s="196"/>
      <c r="JKT235" s="119"/>
      <c r="JKU235" s="47"/>
      <c r="JKV235" s="47"/>
      <c r="JKW235" s="48"/>
      <c r="JKX235" s="49"/>
      <c r="JKY235" s="28"/>
      <c r="JKZ235" s="196"/>
      <c r="JLA235" s="119"/>
      <c r="JLB235" s="47"/>
      <c r="JLC235" s="47"/>
      <c r="JLD235" s="48"/>
      <c r="JLE235" s="49"/>
      <c r="JLF235" s="28"/>
      <c r="JLG235" s="196"/>
      <c r="JLH235" s="119"/>
      <c r="JLI235" s="47"/>
      <c r="JLJ235" s="47"/>
      <c r="JLK235" s="48"/>
      <c r="JLL235" s="49"/>
      <c r="JLM235" s="28"/>
      <c r="JLN235" s="196"/>
      <c r="JLO235" s="119"/>
      <c r="JLP235" s="47"/>
      <c r="JLQ235" s="47"/>
      <c r="JLR235" s="48"/>
      <c r="JLS235" s="49"/>
      <c r="JLT235" s="28"/>
      <c r="JLU235" s="196"/>
      <c r="JLV235" s="119"/>
      <c r="JLW235" s="47"/>
      <c r="JLX235" s="47"/>
      <c r="JLY235" s="48"/>
      <c r="JLZ235" s="49"/>
      <c r="JMA235" s="28"/>
      <c r="JMB235" s="196"/>
      <c r="JMC235" s="119"/>
      <c r="JMD235" s="47"/>
      <c r="JME235" s="47"/>
      <c r="JMF235" s="48"/>
      <c r="JMG235" s="49"/>
      <c r="JMH235" s="28"/>
      <c r="JMI235" s="196"/>
      <c r="JMJ235" s="119"/>
      <c r="JMK235" s="47"/>
      <c r="JML235" s="47"/>
      <c r="JMM235" s="48"/>
      <c r="JMN235" s="49"/>
      <c r="JMO235" s="28"/>
      <c r="JMP235" s="196"/>
      <c r="JMQ235" s="119"/>
      <c r="JMR235" s="47"/>
      <c r="JMS235" s="47"/>
      <c r="JMT235" s="48"/>
      <c r="JMU235" s="49"/>
      <c r="JMV235" s="28"/>
      <c r="JMW235" s="196"/>
      <c r="JMX235" s="119"/>
      <c r="JMY235" s="47"/>
      <c r="JMZ235" s="47"/>
      <c r="JNA235" s="48"/>
      <c r="JNB235" s="49"/>
      <c r="JNC235" s="28"/>
      <c r="JND235" s="196"/>
      <c r="JNE235" s="119"/>
      <c r="JNF235" s="47"/>
      <c r="JNG235" s="47"/>
      <c r="JNH235" s="48"/>
      <c r="JNI235" s="49"/>
      <c r="JNJ235" s="28"/>
      <c r="JNK235" s="196"/>
      <c r="JNL235" s="119"/>
      <c r="JNM235" s="47"/>
      <c r="JNN235" s="47"/>
      <c r="JNO235" s="48"/>
      <c r="JNP235" s="49"/>
      <c r="JNQ235" s="28"/>
      <c r="JNR235" s="196"/>
      <c r="JNS235" s="119"/>
      <c r="JNT235" s="47"/>
      <c r="JNU235" s="47"/>
      <c r="JNV235" s="48"/>
      <c r="JNW235" s="49"/>
      <c r="JNX235" s="28"/>
      <c r="JNY235" s="196"/>
      <c r="JNZ235" s="119"/>
      <c r="JOA235" s="47"/>
      <c r="JOB235" s="47"/>
      <c r="JOC235" s="48"/>
      <c r="JOD235" s="49"/>
      <c r="JOE235" s="28"/>
      <c r="JOF235" s="196"/>
      <c r="JOG235" s="119"/>
      <c r="JOH235" s="47"/>
      <c r="JOI235" s="47"/>
      <c r="JOJ235" s="48"/>
      <c r="JOK235" s="49"/>
      <c r="JOL235" s="28"/>
      <c r="JOM235" s="196"/>
      <c r="JON235" s="119"/>
      <c r="JOO235" s="47"/>
      <c r="JOP235" s="47"/>
      <c r="JOQ235" s="48"/>
      <c r="JOR235" s="49"/>
      <c r="JOS235" s="28"/>
      <c r="JOT235" s="196"/>
      <c r="JOU235" s="119"/>
      <c r="JOV235" s="47"/>
      <c r="JOW235" s="47"/>
      <c r="JOX235" s="48"/>
      <c r="JOY235" s="49"/>
      <c r="JOZ235" s="28"/>
      <c r="JPA235" s="196"/>
      <c r="JPB235" s="119"/>
      <c r="JPC235" s="47"/>
      <c r="JPD235" s="47"/>
      <c r="JPE235" s="48"/>
      <c r="JPF235" s="49"/>
      <c r="JPG235" s="28"/>
      <c r="JPH235" s="196"/>
      <c r="JPI235" s="119"/>
      <c r="JPJ235" s="47"/>
      <c r="JPK235" s="47"/>
      <c r="JPL235" s="48"/>
      <c r="JPM235" s="49"/>
      <c r="JPN235" s="28"/>
      <c r="JPO235" s="196"/>
      <c r="JPP235" s="119"/>
      <c r="JPQ235" s="47"/>
      <c r="JPR235" s="47"/>
      <c r="JPS235" s="48"/>
      <c r="JPT235" s="49"/>
      <c r="JPU235" s="28"/>
      <c r="JPV235" s="196"/>
      <c r="JPW235" s="119"/>
      <c r="JPX235" s="47"/>
      <c r="JPY235" s="47"/>
      <c r="JPZ235" s="48"/>
      <c r="JQA235" s="49"/>
      <c r="JQB235" s="28"/>
      <c r="JQC235" s="196"/>
      <c r="JQD235" s="119"/>
      <c r="JQE235" s="47"/>
      <c r="JQF235" s="47"/>
      <c r="JQG235" s="48"/>
      <c r="JQH235" s="49"/>
      <c r="JQI235" s="28"/>
      <c r="JQJ235" s="196"/>
      <c r="JQK235" s="119"/>
      <c r="JQL235" s="47"/>
      <c r="JQM235" s="47"/>
      <c r="JQN235" s="48"/>
      <c r="JQO235" s="49"/>
      <c r="JQP235" s="28"/>
      <c r="JQQ235" s="196"/>
      <c r="JQR235" s="119"/>
      <c r="JQS235" s="47"/>
      <c r="JQT235" s="47"/>
      <c r="JQU235" s="48"/>
      <c r="JQV235" s="49"/>
      <c r="JQW235" s="28"/>
      <c r="JQX235" s="196"/>
      <c r="JQY235" s="119"/>
      <c r="JQZ235" s="47"/>
      <c r="JRA235" s="47"/>
      <c r="JRB235" s="48"/>
      <c r="JRC235" s="49"/>
      <c r="JRD235" s="28"/>
      <c r="JRE235" s="196"/>
      <c r="JRF235" s="119"/>
      <c r="JRG235" s="47"/>
      <c r="JRH235" s="47"/>
      <c r="JRI235" s="48"/>
      <c r="JRJ235" s="49"/>
      <c r="JRK235" s="28"/>
      <c r="JRL235" s="196"/>
      <c r="JRM235" s="119"/>
      <c r="JRN235" s="47"/>
      <c r="JRO235" s="47"/>
      <c r="JRP235" s="48"/>
      <c r="JRQ235" s="49"/>
      <c r="JRR235" s="28"/>
      <c r="JRS235" s="196"/>
      <c r="JRT235" s="119"/>
      <c r="JRU235" s="47"/>
      <c r="JRV235" s="47"/>
      <c r="JRW235" s="48"/>
      <c r="JRX235" s="49"/>
      <c r="JRY235" s="28"/>
      <c r="JRZ235" s="196"/>
      <c r="JSA235" s="119"/>
      <c r="JSB235" s="47"/>
      <c r="JSC235" s="47"/>
      <c r="JSD235" s="48"/>
      <c r="JSE235" s="49"/>
      <c r="JSF235" s="28"/>
      <c r="JSG235" s="196"/>
      <c r="JSH235" s="119"/>
      <c r="JSI235" s="47"/>
      <c r="JSJ235" s="47"/>
      <c r="JSK235" s="48"/>
      <c r="JSL235" s="49"/>
      <c r="JSM235" s="28"/>
      <c r="JSN235" s="196"/>
      <c r="JSO235" s="119"/>
      <c r="JSP235" s="47"/>
      <c r="JSQ235" s="47"/>
      <c r="JSR235" s="48"/>
      <c r="JSS235" s="49"/>
      <c r="JST235" s="28"/>
      <c r="JSU235" s="196"/>
      <c r="JSV235" s="119"/>
      <c r="JSW235" s="47"/>
      <c r="JSX235" s="47"/>
      <c r="JSY235" s="48"/>
      <c r="JSZ235" s="49"/>
      <c r="JTA235" s="28"/>
      <c r="JTB235" s="196"/>
      <c r="JTC235" s="119"/>
      <c r="JTD235" s="47"/>
      <c r="JTE235" s="47"/>
      <c r="JTF235" s="48"/>
      <c r="JTG235" s="49"/>
      <c r="JTH235" s="28"/>
      <c r="JTI235" s="196"/>
      <c r="JTJ235" s="119"/>
      <c r="JTK235" s="47"/>
      <c r="JTL235" s="47"/>
      <c r="JTM235" s="48"/>
      <c r="JTN235" s="49"/>
      <c r="JTO235" s="28"/>
      <c r="JTP235" s="196"/>
      <c r="JTQ235" s="119"/>
      <c r="JTR235" s="47"/>
      <c r="JTS235" s="47"/>
      <c r="JTT235" s="48"/>
      <c r="JTU235" s="49"/>
      <c r="JTV235" s="28"/>
      <c r="JTW235" s="196"/>
      <c r="JTX235" s="119"/>
      <c r="JTY235" s="47"/>
      <c r="JTZ235" s="47"/>
      <c r="JUA235" s="48"/>
      <c r="JUB235" s="49"/>
      <c r="JUC235" s="28"/>
      <c r="JUD235" s="196"/>
      <c r="JUE235" s="119"/>
      <c r="JUF235" s="47"/>
      <c r="JUG235" s="47"/>
      <c r="JUH235" s="48"/>
      <c r="JUI235" s="49"/>
      <c r="JUJ235" s="28"/>
      <c r="JUK235" s="196"/>
      <c r="JUL235" s="119"/>
      <c r="JUM235" s="47"/>
      <c r="JUN235" s="47"/>
      <c r="JUO235" s="48"/>
      <c r="JUP235" s="49"/>
      <c r="JUQ235" s="28"/>
      <c r="JUR235" s="196"/>
      <c r="JUS235" s="119"/>
      <c r="JUT235" s="47"/>
      <c r="JUU235" s="47"/>
      <c r="JUV235" s="48"/>
      <c r="JUW235" s="49"/>
      <c r="JUX235" s="28"/>
      <c r="JUY235" s="196"/>
      <c r="JUZ235" s="119"/>
      <c r="JVA235" s="47"/>
      <c r="JVB235" s="47"/>
      <c r="JVC235" s="48"/>
      <c r="JVD235" s="49"/>
      <c r="JVE235" s="28"/>
      <c r="JVF235" s="196"/>
      <c r="JVG235" s="119"/>
      <c r="JVH235" s="47"/>
      <c r="JVI235" s="47"/>
      <c r="JVJ235" s="48"/>
      <c r="JVK235" s="49"/>
      <c r="JVL235" s="28"/>
      <c r="JVM235" s="196"/>
      <c r="JVN235" s="119"/>
      <c r="JVO235" s="47"/>
      <c r="JVP235" s="47"/>
      <c r="JVQ235" s="48"/>
      <c r="JVR235" s="49"/>
      <c r="JVS235" s="28"/>
      <c r="JVT235" s="196"/>
      <c r="JVU235" s="119"/>
      <c r="JVV235" s="47"/>
      <c r="JVW235" s="47"/>
      <c r="JVX235" s="48"/>
      <c r="JVY235" s="49"/>
      <c r="JVZ235" s="28"/>
      <c r="JWA235" s="196"/>
      <c r="JWB235" s="119"/>
      <c r="JWC235" s="47"/>
      <c r="JWD235" s="47"/>
      <c r="JWE235" s="48"/>
      <c r="JWF235" s="49"/>
      <c r="JWG235" s="28"/>
      <c r="JWH235" s="196"/>
      <c r="JWI235" s="119"/>
      <c r="JWJ235" s="47"/>
      <c r="JWK235" s="47"/>
      <c r="JWL235" s="48"/>
      <c r="JWM235" s="49"/>
      <c r="JWN235" s="28"/>
      <c r="JWO235" s="196"/>
      <c r="JWP235" s="119"/>
      <c r="JWQ235" s="47"/>
      <c r="JWR235" s="47"/>
      <c r="JWS235" s="48"/>
      <c r="JWT235" s="49"/>
      <c r="JWU235" s="28"/>
      <c r="JWV235" s="196"/>
      <c r="JWW235" s="119"/>
      <c r="JWX235" s="47"/>
      <c r="JWY235" s="47"/>
      <c r="JWZ235" s="48"/>
      <c r="JXA235" s="49"/>
      <c r="JXB235" s="28"/>
      <c r="JXC235" s="196"/>
      <c r="JXD235" s="119"/>
      <c r="JXE235" s="47"/>
      <c r="JXF235" s="47"/>
      <c r="JXG235" s="48"/>
      <c r="JXH235" s="49"/>
      <c r="JXI235" s="28"/>
      <c r="JXJ235" s="196"/>
      <c r="JXK235" s="119"/>
      <c r="JXL235" s="47"/>
      <c r="JXM235" s="47"/>
      <c r="JXN235" s="48"/>
      <c r="JXO235" s="49"/>
      <c r="JXP235" s="28"/>
      <c r="JXQ235" s="196"/>
      <c r="JXR235" s="119"/>
      <c r="JXS235" s="47"/>
      <c r="JXT235" s="47"/>
      <c r="JXU235" s="48"/>
      <c r="JXV235" s="49"/>
      <c r="JXW235" s="28"/>
      <c r="JXX235" s="196"/>
      <c r="JXY235" s="119"/>
      <c r="JXZ235" s="47"/>
      <c r="JYA235" s="47"/>
      <c r="JYB235" s="48"/>
      <c r="JYC235" s="49"/>
      <c r="JYD235" s="28"/>
      <c r="JYE235" s="196"/>
      <c r="JYF235" s="119"/>
      <c r="JYG235" s="47"/>
      <c r="JYH235" s="47"/>
      <c r="JYI235" s="48"/>
      <c r="JYJ235" s="49"/>
      <c r="JYK235" s="28"/>
      <c r="JYL235" s="196"/>
      <c r="JYM235" s="119"/>
      <c r="JYN235" s="47"/>
      <c r="JYO235" s="47"/>
      <c r="JYP235" s="48"/>
      <c r="JYQ235" s="49"/>
      <c r="JYR235" s="28"/>
      <c r="JYS235" s="196"/>
      <c r="JYT235" s="119"/>
      <c r="JYU235" s="47"/>
      <c r="JYV235" s="47"/>
      <c r="JYW235" s="48"/>
      <c r="JYX235" s="49"/>
      <c r="JYY235" s="28"/>
      <c r="JYZ235" s="196"/>
      <c r="JZA235" s="119"/>
      <c r="JZB235" s="47"/>
      <c r="JZC235" s="47"/>
      <c r="JZD235" s="48"/>
      <c r="JZE235" s="49"/>
      <c r="JZF235" s="28"/>
      <c r="JZG235" s="196"/>
      <c r="JZH235" s="119"/>
      <c r="JZI235" s="47"/>
      <c r="JZJ235" s="47"/>
      <c r="JZK235" s="48"/>
      <c r="JZL235" s="49"/>
      <c r="JZM235" s="28"/>
      <c r="JZN235" s="196"/>
      <c r="JZO235" s="119"/>
      <c r="JZP235" s="47"/>
      <c r="JZQ235" s="47"/>
      <c r="JZR235" s="48"/>
      <c r="JZS235" s="49"/>
      <c r="JZT235" s="28"/>
      <c r="JZU235" s="196"/>
      <c r="JZV235" s="119"/>
      <c r="JZW235" s="47"/>
      <c r="JZX235" s="47"/>
      <c r="JZY235" s="48"/>
      <c r="JZZ235" s="49"/>
      <c r="KAA235" s="28"/>
      <c r="KAB235" s="196"/>
      <c r="KAC235" s="119"/>
      <c r="KAD235" s="47"/>
      <c r="KAE235" s="47"/>
      <c r="KAF235" s="48"/>
      <c r="KAG235" s="49"/>
      <c r="KAH235" s="28"/>
      <c r="KAI235" s="196"/>
      <c r="KAJ235" s="119"/>
      <c r="KAK235" s="47"/>
      <c r="KAL235" s="47"/>
      <c r="KAM235" s="48"/>
      <c r="KAN235" s="49"/>
      <c r="KAO235" s="28"/>
      <c r="KAP235" s="196"/>
      <c r="KAQ235" s="119"/>
      <c r="KAR235" s="47"/>
      <c r="KAS235" s="47"/>
      <c r="KAT235" s="48"/>
      <c r="KAU235" s="49"/>
      <c r="KAV235" s="28"/>
      <c r="KAW235" s="196"/>
      <c r="KAX235" s="119"/>
      <c r="KAY235" s="47"/>
      <c r="KAZ235" s="47"/>
      <c r="KBA235" s="48"/>
      <c r="KBB235" s="49"/>
      <c r="KBC235" s="28"/>
      <c r="KBD235" s="196"/>
      <c r="KBE235" s="119"/>
      <c r="KBF235" s="47"/>
      <c r="KBG235" s="47"/>
      <c r="KBH235" s="48"/>
      <c r="KBI235" s="49"/>
      <c r="KBJ235" s="28"/>
      <c r="KBK235" s="196"/>
      <c r="KBL235" s="119"/>
      <c r="KBM235" s="47"/>
      <c r="KBN235" s="47"/>
      <c r="KBO235" s="48"/>
      <c r="KBP235" s="49"/>
      <c r="KBQ235" s="28"/>
      <c r="KBR235" s="196"/>
      <c r="KBS235" s="119"/>
      <c r="KBT235" s="47"/>
      <c r="KBU235" s="47"/>
      <c r="KBV235" s="48"/>
      <c r="KBW235" s="49"/>
      <c r="KBX235" s="28"/>
      <c r="KBY235" s="196"/>
      <c r="KBZ235" s="119"/>
      <c r="KCA235" s="47"/>
      <c r="KCB235" s="47"/>
      <c r="KCC235" s="48"/>
      <c r="KCD235" s="49"/>
      <c r="KCE235" s="28"/>
      <c r="KCF235" s="196"/>
      <c r="KCG235" s="119"/>
      <c r="KCH235" s="47"/>
      <c r="KCI235" s="47"/>
      <c r="KCJ235" s="48"/>
      <c r="KCK235" s="49"/>
      <c r="KCL235" s="28"/>
      <c r="KCM235" s="196"/>
      <c r="KCN235" s="119"/>
      <c r="KCO235" s="47"/>
      <c r="KCP235" s="47"/>
      <c r="KCQ235" s="48"/>
      <c r="KCR235" s="49"/>
      <c r="KCS235" s="28"/>
      <c r="KCT235" s="196"/>
      <c r="KCU235" s="119"/>
      <c r="KCV235" s="47"/>
      <c r="KCW235" s="47"/>
      <c r="KCX235" s="48"/>
      <c r="KCY235" s="49"/>
      <c r="KCZ235" s="28"/>
      <c r="KDA235" s="196"/>
      <c r="KDB235" s="119"/>
      <c r="KDC235" s="47"/>
      <c r="KDD235" s="47"/>
      <c r="KDE235" s="48"/>
      <c r="KDF235" s="49"/>
      <c r="KDG235" s="28"/>
      <c r="KDH235" s="196"/>
      <c r="KDI235" s="119"/>
      <c r="KDJ235" s="47"/>
      <c r="KDK235" s="47"/>
      <c r="KDL235" s="48"/>
      <c r="KDM235" s="49"/>
      <c r="KDN235" s="28"/>
      <c r="KDO235" s="196"/>
      <c r="KDP235" s="119"/>
      <c r="KDQ235" s="47"/>
      <c r="KDR235" s="47"/>
      <c r="KDS235" s="48"/>
      <c r="KDT235" s="49"/>
      <c r="KDU235" s="28"/>
      <c r="KDV235" s="196"/>
      <c r="KDW235" s="119"/>
      <c r="KDX235" s="47"/>
      <c r="KDY235" s="47"/>
      <c r="KDZ235" s="48"/>
      <c r="KEA235" s="49"/>
      <c r="KEB235" s="28"/>
      <c r="KEC235" s="196"/>
      <c r="KED235" s="119"/>
      <c r="KEE235" s="47"/>
      <c r="KEF235" s="47"/>
      <c r="KEG235" s="48"/>
      <c r="KEH235" s="49"/>
      <c r="KEI235" s="28"/>
      <c r="KEJ235" s="196"/>
      <c r="KEK235" s="119"/>
      <c r="KEL235" s="47"/>
      <c r="KEM235" s="47"/>
      <c r="KEN235" s="48"/>
      <c r="KEO235" s="49"/>
      <c r="KEP235" s="28"/>
      <c r="KEQ235" s="196"/>
      <c r="KER235" s="119"/>
      <c r="KES235" s="47"/>
      <c r="KET235" s="47"/>
      <c r="KEU235" s="48"/>
      <c r="KEV235" s="49"/>
      <c r="KEW235" s="28"/>
      <c r="KEX235" s="196"/>
      <c r="KEY235" s="119"/>
      <c r="KEZ235" s="47"/>
      <c r="KFA235" s="47"/>
      <c r="KFB235" s="48"/>
      <c r="KFC235" s="49"/>
      <c r="KFD235" s="28"/>
      <c r="KFE235" s="196"/>
      <c r="KFF235" s="119"/>
      <c r="KFG235" s="47"/>
      <c r="KFH235" s="47"/>
      <c r="KFI235" s="48"/>
      <c r="KFJ235" s="49"/>
      <c r="KFK235" s="28"/>
      <c r="KFL235" s="196"/>
      <c r="KFM235" s="119"/>
      <c r="KFN235" s="47"/>
      <c r="KFO235" s="47"/>
      <c r="KFP235" s="48"/>
      <c r="KFQ235" s="49"/>
      <c r="KFR235" s="28"/>
      <c r="KFS235" s="196"/>
      <c r="KFT235" s="119"/>
      <c r="KFU235" s="47"/>
      <c r="KFV235" s="47"/>
      <c r="KFW235" s="48"/>
      <c r="KFX235" s="49"/>
      <c r="KFY235" s="28"/>
      <c r="KFZ235" s="196"/>
      <c r="KGA235" s="119"/>
      <c r="KGB235" s="47"/>
      <c r="KGC235" s="47"/>
      <c r="KGD235" s="48"/>
      <c r="KGE235" s="49"/>
      <c r="KGF235" s="28"/>
      <c r="KGG235" s="196"/>
      <c r="KGH235" s="119"/>
      <c r="KGI235" s="47"/>
      <c r="KGJ235" s="47"/>
      <c r="KGK235" s="48"/>
      <c r="KGL235" s="49"/>
      <c r="KGM235" s="28"/>
      <c r="KGN235" s="196"/>
      <c r="KGO235" s="119"/>
      <c r="KGP235" s="47"/>
      <c r="KGQ235" s="47"/>
      <c r="KGR235" s="48"/>
      <c r="KGS235" s="49"/>
      <c r="KGT235" s="28"/>
      <c r="KGU235" s="196"/>
      <c r="KGV235" s="119"/>
      <c r="KGW235" s="47"/>
      <c r="KGX235" s="47"/>
      <c r="KGY235" s="48"/>
      <c r="KGZ235" s="49"/>
      <c r="KHA235" s="28"/>
      <c r="KHB235" s="196"/>
      <c r="KHC235" s="119"/>
      <c r="KHD235" s="47"/>
      <c r="KHE235" s="47"/>
      <c r="KHF235" s="48"/>
      <c r="KHG235" s="49"/>
      <c r="KHH235" s="28"/>
      <c r="KHI235" s="196"/>
      <c r="KHJ235" s="119"/>
      <c r="KHK235" s="47"/>
      <c r="KHL235" s="47"/>
      <c r="KHM235" s="48"/>
      <c r="KHN235" s="49"/>
      <c r="KHO235" s="28"/>
      <c r="KHP235" s="196"/>
      <c r="KHQ235" s="119"/>
      <c r="KHR235" s="47"/>
      <c r="KHS235" s="47"/>
      <c r="KHT235" s="48"/>
      <c r="KHU235" s="49"/>
      <c r="KHV235" s="28"/>
      <c r="KHW235" s="196"/>
      <c r="KHX235" s="119"/>
      <c r="KHY235" s="47"/>
      <c r="KHZ235" s="47"/>
      <c r="KIA235" s="48"/>
      <c r="KIB235" s="49"/>
      <c r="KIC235" s="28"/>
      <c r="KID235" s="196"/>
      <c r="KIE235" s="119"/>
      <c r="KIF235" s="47"/>
      <c r="KIG235" s="47"/>
      <c r="KIH235" s="48"/>
      <c r="KII235" s="49"/>
      <c r="KIJ235" s="28"/>
      <c r="KIK235" s="196"/>
      <c r="KIL235" s="119"/>
      <c r="KIM235" s="47"/>
      <c r="KIN235" s="47"/>
      <c r="KIO235" s="48"/>
      <c r="KIP235" s="49"/>
      <c r="KIQ235" s="28"/>
      <c r="KIR235" s="196"/>
      <c r="KIS235" s="119"/>
      <c r="KIT235" s="47"/>
      <c r="KIU235" s="47"/>
      <c r="KIV235" s="48"/>
      <c r="KIW235" s="49"/>
      <c r="KIX235" s="28"/>
      <c r="KIY235" s="196"/>
      <c r="KIZ235" s="119"/>
      <c r="KJA235" s="47"/>
      <c r="KJB235" s="47"/>
      <c r="KJC235" s="48"/>
      <c r="KJD235" s="49"/>
      <c r="KJE235" s="28"/>
      <c r="KJF235" s="196"/>
      <c r="KJG235" s="119"/>
      <c r="KJH235" s="47"/>
      <c r="KJI235" s="47"/>
      <c r="KJJ235" s="48"/>
      <c r="KJK235" s="49"/>
      <c r="KJL235" s="28"/>
      <c r="KJM235" s="196"/>
      <c r="KJN235" s="119"/>
      <c r="KJO235" s="47"/>
      <c r="KJP235" s="47"/>
      <c r="KJQ235" s="48"/>
      <c r="KJR235" s="49"/>
      <c r="KJS235" s="28"/>
      <c r="KJT235" s="196"/>
      <c r="KJU235" s="119"/>
      <c r="KJV235" s="47"/>
      <c r="KJW235" s="47"/>
      <c r="KJX235" s="48"/>
      <c r="KJY235" s="49"/>
      <c r="KJZ235" s="28"/>
      <c r="KKA235" s="196"/>
      <c r="KKB235" s="119"/>
      <c r="KKC235" s="47"/>
      <c r="KKD235" s="47"/>
      <c r="KKE235" s="48"/>
      <c r="KKF235" s="49"/>
      <c r="KKG235" s="28"/>
      <c r="KKH235" s="196"/>
      <c r="KKI235" s="119"/>
      <c r="KKJ235" s="47"/>
      <c r="KKK235" s="47"/>
      <c r="KKL235" s="48"/>
      <c r="KKM235" s="49"/>
      <c r="KKN235" s="28"/>
      <c r="KKO235" s="196"/>
      <c r="KKP235" s="119"/>
      <c r="KKQ235" s="47"/>
      <c r="KKR235" s="47"/>
      <c r="KKS235" s="48"/>
      <c r="KKT235" s="49"/>
      <c r="KKU235" s="28"/>
      <c r="KKV235" s="196"/>
      <c r="KKW235" s="119"/>
      <c r="KKX235" s="47"/>
      <c r="KKY235" s="47"/>
      <c r="KKZ235" s="48"/>
      <c r="KLA235" s="49"/>
      <c r="KLB235" s="28"/>
      <c r="KLC235" s="196"/>
      <c r="KLD235" s="119"/>
      <c r="KLE235" s="47"/>
      <c r="KLF235" s="47"/>
      <c r="KLG235" s="48"/>
      <c r="KLH235" s="49"/>
      <c r="KLI235" s="28"/>
      <c r="KLJ235" s="196"/>
      <c r="KLK235" s="119"/>
      <c r="KLL235" s="47"/>
      <c r="KLM235" s="47"/>
      <c r="KLN235" s="48"/>
      <c r="KLO235" s="49"/>
      <c r="KLP235" s="28"/>
      <c r="KLQ235" s="196"/>
      <c r="KLR235" s="119"/>
      <c r="KLS235" s="47"/>
      <c r="KLT235" s="47"/>
      <c r="KLU235" s="48"/>
      <c r="KLV235" s="49"/>
      <c r="KLW235" s="28"/>
      <c r="KLX235" s="196"/>
      <c r="KLY235" s="119"/>
      <c r="KLZ235" s="47"/>
      <c r="KMA235" s="47"/>
      <c r="KMB235" s="48"/>
      <c r="KMC235" s="49"/>
      <c r="KMD235" s="28"/>
      <c r="KME235" s="196"/>
      <c r="KMF235" s="119"/>
      <c r="KMG235" s="47"/>
      <c r="KMH235" s="47"/>
      <c r="KMI235" s="48"/>
      <c r="KMJ235" s="49"/>
      <c r="KMK235" s="28"/>
      <c r="KML235" s="196"/>
      <c r="KMM235" s="119"/>
      <c r="KMN235" s="47"/>
      <c r="KMO235" s="47"/>
      <c r="KMP235" s="48"/>
      <c r="KMQ235" s="49"/>
      <c r="KMR235" s="28"/>
      <c r="KMS235" s="196"/>
      <c r="KMT235" s="119"/>
      <c r="KMU235" s="47"/>
      <c r="KMV235" s="47"/>
      <c r="KMW235" s="48"/>
      <c r="KMX235" s="49"/>
      <c r="KMY235" s="28"/>
      <c r="KMZ235" s="196"/>
      <c r="KNA235" s="119"/>
      <c r="KNB235" s="47"/>
      <c r="KNC235" s="47"/>
      <c r="KND235" s="48"/>
      <c r="KNE235" s="49"/>
      <c r="KNF235" s="28"/>
      <c r="KNG235" s="196"/>
      <c r="KNH235" s="119"/>
      <c r="KNI235" s="47"/>
      <c r="KNJ235" s="47"/>
      <c r="KNK235" s="48"/>
      <c r="KNL235" s="49"/>
      <c r="KNM235" s="28"/>
      <c r="KNN235" s="196"/>
      <c r="KNO235" s="119"/>
      <c r="KNP235" s="47"/>
      <c r="KNQ235" s="47"/>
      <c r="KNR235" s="48"/>
      <c r="KNS235" s="49"/>
      <c r="KNT235" s="28"/>
      <c r="KNU235" s="196"/>
      <c r="KNV235" s="119"/>
      <c r="KNW235" s="47"/>
      <c r="KNX235" s="47"/>
      <c r="KNY235" s="48"/>
      <c r="KNZ235" s="49"/>
      <c r="KOA235" s="28"/>
      <c r="KOB235" s="196"/>
      <c r="KOC235" s="119"/>
      <c r="KOD235" s="47"/>
      <c r="KOE235" s="47"/>
      <c r="KOF235" s="48"/>
      <c r="KOG235" s="49"/>
      <c r="KOH235" s="28"/>
      <c r="KOI235" s="196"/>
      <c r="KOJ235" s="119"/>
      <c r="KOK235" s="47"/>
      <c r="KOL235" s="47"/>
      <c r="KOM235" s="48"/>
      <c r="KON235" s="49"/>
      <c r="KOO235" s="28"/>
      <c r="KOP235" s="196"/>
      <c r="KOQ235" s="119"/>
      <c r="KOR235" s="47"/>
      <c r="KOS235" s="47"/>
      <c r="KOT235" s="48"/>
      <c r="KOU235" s="49"/>
      <c r="KOV235" s="28"/>
      <c r="KOW235" s="196"/>
      <c r="KOX235" s="119"/>
      <c r="KOY235" s="47"/>
      <c r="KOZ235" s="47"/>
      <c r="KPA235" s="48"/>
      <c r="KPB235" s="49"/>
      <c r="KPC235" s="28"/>
      <c r="KPD235" s="196"/>
      <c r="KPE235" s="119"/>
      <c r="KPF235" s="47"/>
      <c r="KPG235" s="47"/>
      <c r="KPH235" s="48"/>
      <c r="KPI235" s="49"/>
      <c r="KPJ235" s="28"/>
      <c r="KPK235" s="196"/>
      <c r="KPL235" s="119"/>
      <c r="KPM235" s="47"/>
      <c r="KPN235" s="47"/>
      <c r="KPO235" s="48"/>
      <c r="KPP235" s="49"/>
      <c r="KPQ235" s="28"/>
      <c r="KPR235" s="196"/>
      <c r="KPS235" s="119"/>
      <c r="KPT235" s="47"/>
      <c r="KPU235" s="47"/>
      <c r="KPV235" s="48"/>
      <c r="KPW235" s="49"/>
      <c r="KPX235" s="28"/>
      <c r="KPY235" s="196"/>
      <c r="KPZ235" s="119"/>
      <c r="KQA235" s="47"/>
      <c r="KQB235" s="47"/>
      <c r="KQC235" s="48"/>
      <c r="KQD235" s="49"/>
      <c r="KQE235" s="28"/>
      <c r="KQF235" s="196"/>
      <c r="KQG235" s="119"/>
      <c r="KQH235" s="47"/>
      <c r="KQI235" s="47"/>
      <c r="KQJ235" s="48"/>
      <c r="KQK235" s="49"/>
      <c r="KQL235" s="28"/>
      <c r="KQM235" s="196"/>
      <c r="KQN235" s="119"/>
      <c r="KQO235" s="47"/>
      <c r="KQP235" s="47"/>
      <c r="KQQ235" s="48"/>
      <c r="KQR235" s="49"/>
      <c r="KQS235" s="28"/>
      <c r="KQT235" s="196"/>
      <c r="KQU235" s="119"/>
      <c r="KQV235" s="47"/>
      <c r="KQW235" s="47"/>
      <c r="KQX235" s="48"/>
      <c r="KQY235" s="49"/>
      <c r="KQZ235" s="28"/>
      <c r="KRA235" s="196"/>
      <c r="KRB235" s="119"/>
      <c r="KRC235" s="47"/>
      <c r="KRD235" s="47"/>
      <c r="KRE235" s="48"/>
      <c r="KRF235" s="49"/>
      <c r="KRG235" s="28"/>
      <c r="KRH235" s="196"/>
      <c r="KRI235" s="119"/>
      <c r="KRJ235" s="47"/>
      <c r="KRK235" s="47"/>
      <c r="KRL235" s="48"/>
      <c r="KRM235" s="49"/>
      <c r="KRN235" s="28"/>
      <c r="KRO235" s="196"/>
      <c r="KRP235" s="119"/>
      <c r="KRQ235" s="47"/>
      <c r="KRR235" s="47"/>
      <c r="KRS235" s="48"/>
      <c r="KRT235" s="49"/>
      <c r="KRU235" s="28"/>
      <c r="KRV235" s="196"/>
      <c r="KRW235" s="119"/>
      <c r="KRX235" s="47"/>
      <c r="KRY235" s="47"/>
      <c r="KRZ235" s="48"/>
      <c r="KSA235" s="49"/>
      <c r="KSB235" s="28"/>
      <c r="KSC235" s="196"/>
      <c r="KSD235" s="119"/>
      <c r="KSE235" s="47"/>
      <c r="KSF235" s="47"/>
      <c r="KSG235" s="48"/>
      <c r="KSH235" s="49"/>
      <c r="KSI235" s="28"/>
      <c r="KSJ235" s="196"/>
      <c r="KSK235" s="119"/>
      <c r="KSL235" s="47"/>
      <c r="KSM235" s="47"/>
      <c r="KSN235" s="48"/>
      <c r="KSO235" s="49"/>
      <c r="KSP235" s="28"/>
      <c r="KSQ235" s="196"/>
      <c r="KSR235" s="119"/>
      <c r="KSS235" s="47"/>
      <c r="KST235" s="47"/>
      <c r="KSU235" s="48"/>
      <c r="KSV235" s="49"/>
      <c r="KSW235" s="28"/>
      <c r="KSX235" s="196"/>
      <c r="KSY235" s="119"/>
      <c r="KSZ235" s="47"/>
      <c r="KTA235" s="47"/>
      <c r="KTB235" s="48"/>
      <c r="KTC235" s="49"/>
      <c r="KTD235" s="28"/>
      <c r="KTE235" s="196"/>
      <c r="KTF235" s="119"/>
      <c r="KTG235" s="47"/>
      <c r="KTH235" s="47"/>
      <c r="KTI235" s="48"/>
      <c r="KTJ235" s="49"/>
      <c r="KTK235" s="28"/>
      <c r="KTL235" s="196"/>
      <c r="KTM235" s="119"/>
      <c r="KTN235" s="47"/>
      <c r="KTO235" s="47"/>
      <c r="KTP235" s="48"/>
      <c r="KTQ235" s="49"/>
      <c r="KTR235" s="28"/>
      <c r="KTS235" s="196"/>
      <c r="KTT235" s="119"/>
      <c r="KTU235" s="47"/>
      <c r="KTV235" s="47"/>
      <c r="KTW235" s="48"/>
      <c r="KTX235" s="49"/>
      <c r="KTY235" s="28"/>
      <c r="KTZ235" s="196"/>
      <c r="KUA235" s="119"/>
      <c r="KUB235" s="47"/>
      <c r="KUC235" s="47"/>
      <c r="KUD235" s="48"/>
      <c r="KUE235" s="49"/>
      <c r="KUF235" s="28"/>
      <c r="KUG235" s="196"/>
      <c r="KUH235" s="119"/>
      <c r="KUI235" s="47"/>
      <c r="KUJ235" s="47"/>
      <c r="KUK235" s="48"/>
      <c r="KUL235" s="49"/>
      <c r="KUM235" s="28"/>
      <c r="KUN235" s="196"/>
      <c r="KUO235" s="119"/>
      <c r="KUP235" s="47"/>
      <c r="KUQ235" s="47"/>
      <c r="KUR235" s="48"/>
      <c r="KUS235" s="49"/>
      <c r="KUT235" s="28"/>
      <c r="KUU235" s="196"/>
      <c r="KUV235" s="119"/>
      <c r="KUW235" s="47"/>
      <c r="KUX235" s="47"/>
      <c r="KUY235" s="48"/>
      <c r="KUZ235" s="49"/>
      <c r="KVA235" s="28"/>
      <c r="KVB235" s="196"/>
      <c r="KVC235" s="119"/>
      <c r="KVD235" s="47"/>
      <c r="KVE235" s="47"/>
      <c r="KVF235" s="48"/>
      <c r="KVG235" s="49"/>
      <c r="KVH235" s="28"/>
      <c r="KVI235" s="196"/>
      <c r="KVJ235" s="119"/>
      <c r="KVK235" s="47"/>
      <c r="KVL235" s="47"/>
      <c r="KVM235" s="48"/>
      <c r="KVN235" s="49"/>
      <c r="KVO235" s="28"/>
      <c r="KVP235" s="196"/>
      <c r="KVQ235" s="119"/>
      <c r="KVR235" s="47"/>
      <c r="KVS235" s="47"/>
      <c r="KVT235" s="48"/>
      <c r="KVU235" s="49"/>
      <c r="KVV235" s="28"/>
      <c r="KVW235" s="196"/>
      <c r="KVX235" s="119"/>
      <c r="KVY235" s="47"/>
      <c r="KVZ235" s="47"/>
      <c r="KWA235" s="48"/>
      <c r="KWB235" s="49"/>
      <c r="KWC235" s="28"/>
      <c r="KWD235" s="196"/>
      <c r="KWE235" s="119"/>
      <c r="KWF235" s="47"/>
      <c r="KWG235" s="47"/>
      <c r="KWH235" s="48"/>
      <c r="KWI235" s="49"/>
      <c r="KWJ235" s="28"/>
      <c r="KWK235" s="196"/>
      <c r="KWL235" s="119"/>
      <c r="KWM235" s="47"/>
      <c r="KWN235" s="47"/>
      <c r="KWO235" s="48"/>
      <c r="KWP235" s="49"/>
      <c r="KWQ235" s="28"/>
      <c r="KWR235" s="196"/>
      <c r="KWS235" s="119"/>
      <c r="KWT235" s="47"/>
      <c r="KWU235" s="47"/>
      <c r="KWV235" s="48"/>
      <c r="KWW235" s="49"/>
      <c r="KWX235" s="28"/>
      <c r="KWY235" s="196"/>
      <c r="KWZ235" s="119"/>
      <c r="KXA235" s="47"/>
      <c r="KXB235" s="47"/>
      <c r="KXC235" s="48"/>
      <c r="KXD235" s="49"/>
      <c r="KXE235" s="28"/>
      <c r="KXF235" s="196"/>
      <c r="KXG235" s="119"/>
      <c r="KXH235" s="47"/>
      <c r="KXI235" s="47"/>
      <c r="KXJ235" s="48"/>
      <c r="KXK235" s="49"/>
      <c r="KXL235" s="28"/>
      <c r="KXM235" s="196"/>
      <c r="KXN235" s="119"/>
      <c r="KXO235" s="47"/>
      <c r="KXP235" s="47"/>
      <c r="KXQ235" s="48"/>
      <c r="KXR235" s="49"/>
      <c r="KXS235" s="28"/>
      <c r="KXT235" s="196"/>
      <c r="KXU235" s="119"/>
      <c r="KXV235" s="47"/>
      <c r="KXW235" s="47"/>
      <c r="KXX235" s="48"/>
      <c r="KXY235" s="49"/>
      <c r="KXZ235" s="28"/>
      <c r="KYA235" s="196"/>
      <c r="KYB235" s="119"/>
      <c r="KYC235" s="47"/>
      <c r="KYD235" s="47"/>
      <c r="KYE235" s="48"/>
      <c r="KYF235" s="49"/>
      <c r="KYG235" s="28"/>
      <c r="KYH235" s="196"/>
      <c r="KYI235" s="119"/>
      <c r="KYJ235" s="47"/>
      <c r="KYK235" s="47"/>
      <c r="KYL235" s="48"/>
      <c r="KYM235" s="49"/>
      <c r="KYN235" s="28"/>
      <c r="KYO235" s="196"/>
      <c r="KYP235" s="119"/>
      <c r="KYQ235" s="47"/>
      <c r="KYR235" s="47"/>
      <c r="KYS235" s="48"/>
      <c r="KYT235" s="49"/>
      <c r="KYU235" s="28"/>
      <c r="KYV235" s="196"/>
      <c r="KYW235" s="119"/>
      <c r="KYX235" s="47"/>
      <c r="KYY235" s="47"/>
      <c r="KYZ235" s="48"/>
      <c r="KZA235" s="49"/>
      <c r="KZB235" s="28"/>
      <c r="KZC235" s="196"/>
      <c r="KZD235" s="119"/>
      <c r="KZE235" s="47"/>
      <c r="KZF235" s="47"/>
      <c r="KZG235" s="48"/>
      <c r="KZH235" s="49"/>
      <c r="KZI235" s="28"/>
      <c r="KZJ235" s="196"/>
      <c r="KZK235" s="119"/>
      <c r="KZL235" s="47"/>
      <c r="KZM235" s="47"/>
      <c r="KZN235" s="48"/>
      <c r="KZO235" s="49"/>
      <c r="KZP235" s="28"/>
      <c r="KZQ235" s="196"/>
      <c r="KZR235" s="119"/>
      <c r="KZS235" s="47"/>
      <c r="KZT235" s="47"/>
      <c r="KZU235" s="48"/>
      <c r="KZV235" s="49"/>
      <c r="KZW235" s="28"/>
      <c r="KZX235" s="196"/>
      <c r="KZY235" s="119"/>
      <c r="KZZ235" s="47"/>
      <c r="LAA235" s="47"/>
      <c r="LAB235" s="48"/>
      <c r="LAC235" s="49"/>
      <c r="LAD235" s="28"/>
      <c r="LAE235" s="196"/>
      <c r="LAF235" s="119"/>
      <c r="LAG235" s="47"/>
      <c r="LAH235" s="47"/>
      <c r="LAI235" s="48"/>
      <c r="LAJ235" s="49"/>
      <c r="LAK235" s="28"/>
      <c r="LAL235" s="196"/>
      <c r="LAM235" s="119"/>
      <c r="LAN235" s="47"/>
      <c r="LAO235" s="47"/>
      <c r="LAP235" s="48"/>
      <c r="LAQ235" s="49"/>
      <c r="LAR235" s="28"/>
      <c r="LAS235" s="196"/>
      <c r="LAT235" s="119"/>
      <c r="LAU235" s="47"/>
      <c r="LAV235" s="47"/>
      <c r="LAW235" s="48"/>
      <c r="LAX235" s="49"/>
      <c r="LAY235" s="28"/>
      <c r="LAZ235" s="196"/>
      <c r="LBA235" s="119"/>
      <c r="LBB235" s="47"/>
      <c r="LBC235" s="47"/>
      <c r="LBD235" s="48"/>
      <c r="LBE235" s="49"/>
      <c r="LBF235" s="28"/>
      <c r="LBG235" s="196"/>
      <c r="LBH235" s="119"/>
      <c r="LBI235" s="47"/>
      <c r="LBJ235" s="47"/>
      <c r="LBK235" s="48"/>
      <c r="LBL235" s="49"/>
      <c r="LBM235" s="28"/>
      <c r="LBN235" s="196"/>
      <c r="LBO235" s="119"/>
      <c r="LBP235" s="47"/>
      <c r="LBQ235" s="47"/>
      <c r="LBR235" s="48"/>
      <c r="LBS235" s="49"/>
      <c r="LBT235" s="28"/>
      <c r="LBU235" s="196"/>
      <c r="LBV235" s="119"/>
      <c r="LBW235" s="47"/>
      <c r="LBX235" s="47"/>
      <c r="LBY235" s="48"/>
      <c r="LBZ235" s="49"/>
      <c r="LCA235" s="28"/>
      <c r="LCB235" s="196"/>
      <c r="LCC235" s="119"/>
      <c r="LCD235" s="47"/>
      <c r="LCE235" s="47"/>
      <c r="LCF235" s="48"/>
      <c r="LCG235" s="49"/>
      <c r="LCH235" s="28"/>
      <c r="LCI235" s="196"/>
      <c r="LCJ235" s="119"/>
      <c r="LCK235" s="47"/>
      <c r="LCL235" s="47"/>
      <c r="LCM235" s="48"/>
      <c r="LCN235" s="49"/>
      <c r="LCO235" s="28"/>
      <c r="LCP235" s="196"/>
      <c r="LCQ235" s="119"/>
      <c r="LCR235" s="47"/>
      <c r="LCS235" s="47"/>
      <c r="LCT235" s="48"/>
      <c r="LCU235" s="49"/>
      <c r="LCV235" s="28"/>
      <c r="LCW235" s="196"/>
      <c r="LCX235" s="119"/>
      <c r="LCY235" s="47"/>
      <c r="LCZ235" s="47"/>
      <c r="LDA235" s="48"/>
      <c r="LDB235" s="49"/>
      <c r="LDC235" s="28"/>
      <c r="LDD235" s="196"/>
      <c r="LDE235" s="119"/>
      <c r="LDF235" s="47"/>
      <c r="LDG235" s="47"/>
      <c r="LDH235" s="48"/>
      <c r="LDI235" s="49"/>
      <c r="LDJ235" s="28"/>
      <c r="LDK235" s="196"/>
      <c r="LDL235" s="119"/>
      <c r="LDM235" s="47"/>
      <c r="LDN235" s="47"/>
      <c r="LDO235" s="48"/>
      <c r="LDP235" s="49"/>
      <c r="LDQ235" s="28"/>
      <c r="LDR235" s="196"/>
      <c r="LDS235" s="119"/>
      <c r="LDT235" s="47"/>
      <c r="LDU235" s="47"/>
      <c r="LDV235" s="48"/>
      <c r="LDW235" s="49"/>
      <c r="LDX235" s="28"/>
      <c r="LDY235" s="196"/>
      <c r="LDZ235" s="119"/>
      <c r="LEA235" s="47"/>
      <c r="LEB235" s="47"/>
      <c r="LEC235" s="48"/>
      <c r="LED235" s="49"/>
      <c r="LEE235" s="28"/>
      <c r="LEF235" s="196"/>
      <c r="LEG235" s="119"/>
      <c r="LEH235" s="47"/>
      <c r="LEI235" s="47"/>
      <c r="LEJ235" s="48"/>
      <c r="LEK235" s="49"/>
      <c r="LEL235" s="28"/>
      <c r="LEM235" s="196"/>
      <c r="LEN235" s="119"/>
      <c r="LEO235" s="47"/>
      <c r="LEP235" s="47"/>
      <c r="LEQ235" s="48"/>
      <c r="LER235" s="49"/>
      <c r="LES235" s="28"/>
      <c r="LET235" s="196"/>
      <c r="LEU235" s="119"/>
      <c r="LEV235" s="47"/>
      <c r="LEW235" s="47"/>
      <c r="LEX235" s="48"/>
      <c r="LEY235" s="49"/>
      <c r="LEZ235" s="28"/>
      <c r="LFA235" s="196"/>
      <c r="LFB235" s="119"/>
      <c r="LFC235" s="47"/>
      <c r="LFD235" s="47"/>
      <c r="LFE235" s="48"/>
      <c r="LFF235" s="49"/>
      <c r="LFG235" s="28"/>
      <c r="LFH235" s="196"/>
      <c r="LFI235" s="119"/>
      <c r="LFJ235" s="47"/>
      <c r="LFK235" s="47"/>
      <c r="LFL235" s="48"/>
      <c r="LFM235" s="49"/>
      <c r="LFN235" s="28"/>
      <c r="LFO235" s="196"/>
      <c r="LFP235" s="119"/>
      <c r="LFQ235" s="47"/>
      <c r="LFR235" s="47"/>
      <c r="LFS235" s="48"/>
      <c r="LFT235" s="49"/>
      <c r="LFU235" s="28"/>
      <c r="LFV235" s="196"/>
      <c r="LFW235" s="119"/>
      <c r="LFX235" s="47"/>
      <c r="LFY235" s="47"/>
      <c r="LFZ235" s="48"/>
      <c r="LGA235" s="49"/>
      <c r="LGB235" s="28"/>
      <c r="LGC235" s="196"/>
      <c r="LGD235" s="119"/>
      <c r="LGE235" s="47"/>
      <c r="LGF235" s="47"/>
      <c r="LGG235" s="48"/>
      <c r="LGH235" s="49"/>
      <c r="LGI235" s="28"/>
      <c r="LGJ235" s="196"/>
      <c r="LGK235" s="119"/>
      <c r="LGL235" s="47"/>
      <c r="LGM235" s="47"/>
      <c r="LGN235" s="48"/>
      <c r="LGO235" s="49"/>
      <c r="LGP235" s="28"/>
      <c r="LGQ235" s="196"/>
      <c r="LGR235" s="119"/>
      <c r="LGS235" s="47"/>
      <c r="LGT235" s="47"/>
      <c r="LGU235" s="48"/>
      <c r="LGV235" s="49"/>
      <c r="LGW235" s="28"/>
      <c r="LGX235" s="196"/>
      <c r="LGY235" s="119"/>
      <c r="LGZ235" s="47"/>
      <c r="LHA235" s="47"/>
      <c r="LHB235" s="48"/>
      <c r="LHC235" s="49"/>
      <c r="LHD235" s="28"/>
      <c r="LHE235" s="196"/>
      <c r="LHF235" s="119"/>
      <c r="LHG235" s="47"/>
      <c r="LHH235" s="47"/>
      <c r="LHI235" s="48"/>
      <c r="LHJ235" s="49"/>
      <c r="LHK235" s="28"/>
      <c r="LHL235" s="196"/>
      <c r="LHM235" s="119"/>
      <c r="LHN235" s="47"/>
      <c r="LHO235" s="47"/>
      <c r="LHP235" s="48"/>
      <c r="LHQ235" s="49"/>
      <c r="LHR235" s="28"/>
      <c r="LHS235" s="196"/>
      <c r="LHT235" s="119"/>
      <c r="LHU235" s="47"/>
      <c r="LHV235" s="47"/>
      <c r="LHW235" s="48"/>
      <c r="LHX235" s="49"/>
      <c r="LHY235" s="28"/>
      <c r="LHZ235" s="196"/>
      <c r="LIA235" s="119"/>
      <c r="LIB235" s="47"/>
      <c r="LIC235" s="47"/>
      <c r="LID235" s="48"/>
      <c r="LIE235" s="49"/>
      <c r="LIF235" s="28"/>
      <c r="LIG235" s="196"/>
      <c r="LIH235" s="119"/>
      <c r="LII235" s="47"/>
      <c r="LIJ235" s="47"/>
      <c r="LIK235" s="48"/>
      <c r="LIL235" s="49"/>
      <c r="LIM235" s="28"/>
      <c r="LIN235" s="196"/>
      <c r="LIO235" s="119"/>
      <c r="LIP235" s="47"/>
      <c r="LIQ235" s="47"/>
      <c r="LIR235" s="48"/>
      <c r="LIS235" s="49"/>
      <c r="LIT235" s="28"/>
      <c r="LIU235" s="196"/>
      <c r="LIV235" s="119"/>
      <c r="LIW235" s="47"/>
      <c r="LIX235" s="47"/>
      <c r="LIY235" s="48"/>
      <c r="LIZ235" s="49"/>
      <c r="LJA235" s="28"/>
      <c r="LJB235" s="196"/>
      <c r="LJC235" s="119"/>
      <c r="LJD235" s="47"/>
      <c r="LJE235" s="47"/>
      <c r="LJF235" s="48"/>
      <c r="LJG235" s="49"/>
      <c r="LJH235" s="28"/>
      <c r="LJI235" s="196"/>
      <c r="LJJ235" s="119"/>
      <c r="LJK235" s="47"/>
      <c r="LJL235" s="47"/>
      <c r="LJM235" s="48"/>
      <c r="LJN235" s="49"/>
      <c r="LJO235" s="28"/>
      <c r="LJP235" s="196"/>
      <c r="LJQ235" s="119"/>
      <c r="LJR235" s="47"/>
      <c r="LJS235" s="47"/>
      <c r="LJT235" s="48"/>
      <c r="LJU235" s="49"/>
      <c r="LJV235" s="28"/>
      <c r="LJW235" s="196"/>
      <c r="LJX235" s="119"/>
      <c r="LJY235" s="47"/>
      <c r="LJZ235" s="47"/>
      <c r="LKA235" s="48"/>
      <c r="LKB235" s="49"/>
      <c r="LKC235" s="28"/>
      <c r="LKD235" s="196"/>
      <c r="LKE235" s="119"/>
      <c r="LKF235" s="47"/>
      <c r="LKG235" s="47"/>
      <c r="LKH235" s="48"/>
      <c r="LKI235" s="49"/>
      <c r="LKJ235" s="28"/>
      <c r="LKK235" s="196"/>
      <c r="LKL235" s="119"/>
      <c r="LKM235" s="47"/>
      <c r="LKN235" s="47"/>
      <c r="LKO235" s="48"/>
      <c r="LKP235" s="49"/>
      <c r="LKQ235" s="28"/>
      <c r="LKR235" s="196"/>
      <c r="LKS235" s="119"/>
      <c r="LKT235" s="47"/>
      <c r="LKU235" s="47"/>
      <c r="LKV235" s="48"/>
      <c r="LKW235" s="49"/>
      <c r="LKX235" s="28"/>
      <c r="LKY235" s="196"/>
      <c r="LKZ235" s="119"/>
      <c r="LLA235" s="47"/>
      <c r="LLB235" s="47"/>
      <c r="LLC235" s="48"/>
      <c r="LLD235" s="49"/>
      <c r="LLE235" s="28"/>
      <c r="LLF235" s="196"/>
      <c r="LLG235" s="119"/>
      <c r="LLH235" s="47"/>
      <c r="LLI235" s="47"/>
      <c r="LLJ235" s="48"/>
      <c r="LLK235" s="49"/>
      <c r="LLL235" s="28"/>
      <c r="LLM235" s="196"/>
      <c r="LLN235" s="119"/>
      <c r="LLO235" s="47"/>
      <c r="LLP235" s="47"/>
      <c r="LLQ235" s="48"/>
      <c r="LLR235" s="49"/>
      <c r="LLS235" s="28"/>
      <c r="LLT235" s="196"/>
      <c r="LLU235" s="119"/>
      <c r="LLV235" s="47"/>
      <c r="LLW235" s="47"/>
      <c r="LLX235" s="48"/>
      <c r="LLY235" s="49"/>
      <c r="LLZ235" s="28"/>
      <c r="LMA235" s="196"/>
      <c r="LMB235" s="119"/>
      <c r="LMC235" s="47"/>
      <c r="LMD235" s="47"/>
      <c r="LME235" s="48"/>
      <c r="LMF235" s="49"/>
      <c r="LMG235" s="28"/>
      <c r="LMH235" s="196"/>
      <c r="LMI235" s="119"/>
      <c r="LMJ235" s="47"/>
      <c r="LMK235" s="47"/>
      <c r="LML235" s="48"/>
      <c r="LMM235" s="49"/>
      <c r="LMN235" s="28"/>
      <c r="LMO235" s="196"/>
      <c r="LMP235" s="119"/>
      <c r="LMQ235" s="47"/>
      <c r="LMR235" s="47"/>
      <c r="LMS235" s="48"/>
      <c r="LMT235" s="49"/>
      <c r="LMU235" s="28"/>
      <c r="LMV235" s="196"/>
      <c r="LMW235" s="119"/>
      <c r="LMX235" s="47"/>
      <c r="LMY235" s="47"/>
      <c r="LMZ235" s="48"/>
      <c r="LNA235" s="49"/>
      <c r="LNB235" s="28"/>
      <c r="LNC235" s="196"/>
      <c r="LND235" s="119"/>
      <c r="LNE235" s="47"/>
      <c r="LNF235" s="47"/>
      <c r="LNG235" s="48"/>
      <c r="LNH235" s="49"/>
      <c r="LNI235" s="28"/>
      <c r="LNJ235" s="196"/>
      <c r="LNK235" s="119"/>
      <c r="LNL235" s="47"/>
      <c r="LNM235" s="47"/>
      <c r="LNN235" s="48"/>
      <c r="LNO235" s="49"/>
      <c r="LNP235" s="28"/>
      <c r="LNQ235" s="196"/>
      <c r="LNR235" s="119"/>
      <c r="LNS235" s="47"/>
      <c r="LNT235" s="47"/>
      <c r="LNU235" s="48"/>
      <c r="LNV235" s="49"/>
      <c r="LNW235" s="28"/>
      <c r="LNX235" s="196"/>
      <c r="LNY235" s="119"/>
      <c r="LNZ235" s="47"/>
      <c r="LOA235" s="47"/>
      <c r="LOB235" s="48"/>
      <c r="LOC235" s="49"/>
      <c r="LOD235" s="28"/>
      <c r="LOE235" s="196"/>
      <c r="LOF235" s="119"/>
      <c r="LOG235" s="47"/>
      <c r="LOH235" s="47"/>
      <c r="LOI235" s="48"/>
      <c r="LOJ235" s="49"/>
      <c r="LOK235" s="28"/>
      <c r="LOL235" s="196"/>
      <c r="LOM235" s="119"/>
      <c r="LON235" s="47"/>
      <c r="LOO235" s="47"/>
      <c r="LOP235" s="48"/>
      <c r="LOQ235" s="49"/>
      <c r="LOR235" s="28"/>
      <c r="LOS235" s="196"/>
      <c r="LOT235" s="119"/>
      <c r="LOU235" s="47"/>
      <c r="LOV235" s="47"/>
      <c r="LOW235" s="48"/>
      <c r="LOX235" s="49"/>
      <c r="LOY235" s="28"/>
      <c r="LOZ235" s="196"/>
      <c r="LPA235" s="119"/>
      <c r="LPB235" s="47"/>
      <c r="LPC235" s="47"/>
      <c r="LPD235" s="48"/>
      <c r="LPE235" s="49"/>
      <c r="LPF235" s="28"/>
      <c r="LPG235" s="196"/>
      <c r="LPH235" s="119"/>
      <c r="LPI235" s="47"/>
      <c r="LPJ235" s="47"/>
      <c r="LPK235" s="48"/>
      <c r="LPL235" s="49"/>
      <c r="LPM235" s="28"/>
      <c r="LPN235" s="196"/>
      <c r="LPO235" s="119"/>
      <c r="LPP235" s="47"/>
      <c r="LPQ235" s="47"/>
      <c r="LPR235" s="48"/>
      <c r="LPS235" s="49"/>
      <c r="LPT235" s="28"/>
      <c r="LPU235" s="196"/>
      <c r="LPV235" s="119"/>
      <c r="LPW235" s="47"/>
      <c r="LPX235" s="47"/>
      <c r="LPY235" s="48"/>
      <c r="LPZ235" s="49"/>
      <c r="LQA235" s="28"/>
      <c r="LQB235" s="196"/>
      <c r="LQC235" s="119"/>
      <c r="LQD235" s="47"/>
      <c r="LQE235" s="47"/>
      <c r="LQF235" s="48"/>
      <c r="LQG235" s="49"/>
      <c r="LQH235" s="28"/>
      <c r="LQI235" s="196"/>
      <c r="LQJ235" s="119"/>
      <c r="LQK235" s="47"/>
      <c r="LQL235" s="47"/>
      <c r="LQM235" s="48"/>
      <c r="LQN235" s="49"/>
      <c r="LQO235" s="28"/>
      <c r="LQP235" s="196"/>
      <c r="LQQ235" s="119"/>
      <c r="LQR235" s="47"/>
      <c r="LQS235" s="47"/>
      <c r="LQT235" s="48"/>
      <c r="LQU235" s="49"/>
      <c r="LQV235" s="28"/>
      <c r="LQW235" s="196"/>
      <c r="LQX235" s="119"/>
      <c r="LQY235" s="47"/>
      <c r="LQZ235" s="47"/>
      <c r="LRA235" s="48"/>
      <c r="LRB235" s="49"/>
      <c r="LRC235" s="28"/>
      <c r="LRD235" s="196"/>
      <c r="LRE235" s="119"/>
      <c r="LRF235" s="47"/>
      <c r="LRG235" s="47"/>
      <c r="LRH235" s="48"/>
      <c r="LRI235" s="49"/>
      <c r="LRJ235" s="28"/>
      <c r="LRK235" s="196"/>
      <c r="LRL235" s="119"/>
      <c r="LRM235" s="47"/>
      <c r="LRN235" s="47"/>
      <c r="LRO235" s="48"/>
      <c r="LRP235" s="49"/>
      <c r="LRQ235" s="28"/>
      <c r="LRR235" s="196"/>
      <c r="LRS235" s="119"/>
      <c r="LRT235" s="47"/>
      <c r="LRU235" s="47"/>
      <c r="LRV235" s="48"/>
      <c r="LRW235" s="49"/>
      <c r="LRX235" s="28"/>
      <c r="LRY235" s="196"/>
      <c r="LRZ235" s="119"/>
      <c r="LSA235" s="47"/>
      <c r="LSB235" s="47"/>
      <c r="LSC235" s="48"/>
      <c r="LSD235" s="49"/>
      <c r="LSE235" s="28"/>
      <c r="LSF235" s="196"/>
      <c r="LSG235" s="119"/>
      <c r="LSH235" s="47"/>
      <c r="LSI235" s="47"/>
      <c r="LSJ235" s="48"/>
      <c r="LSK235" s="49"/>
      <c r="LSL235" s="28"/>
      <c r="LSM235" s="196"/>
      <c r="LSN235" s="119"/>
      <c r="LSO235" s="47"/>
      <c r="LSP235" s="47"/>
      <c r="LSQ235" s="48"/>
      <c r="LSR235" s="49"/>
      <c r="LSS235" s="28"/>
      <c r="LST235" s="196"/>
      <c r="LSU235" s="119"/>
      <c r="LSV235" s="47"/>
      <c r="LSW235" s="47"/>
      <c r="LSX235" s="48"/>
      <c r="LSY235" s="49"/>
      <c r="LSZ235" s="28"/>
      <c r="LTA235" s="196"/>
      <c r="LTB235" s="119"/>
      <c r="LTC235" s="47"/>
      <c r="LTD235" s="47"/>
      <c r="LTE235" s="48"/>
      <c r="LTF235" s="49"/>
      <c r="LTG235" s="28"/>
      <c r="LTH235" s="196"/>
      <c r="LTI235" s="119"/>
      <c r="LTJ235" s="47"/>
      <c r="LTK235" s="47"/>
      <c r="LTL235" s="48"/>
      <c r="LTM235" s="49"/>
      <c r="LTN235" s="28"/>
      <c r="LTO235" s="196"/>
      <c r="LTP235" s="119"/>
      <c r="LTQ235" s="47"/>
      <c r="LTR235" s="47"/>
      <c r="LTS235" s="48"/>
      <c r="LTT235" s="49"/>
      <c r="LTU235" s="28"/>
      <c r="LTV235" s="196"/>
      <c r="LTW235" s="119"/>
      <c r="LTX235" s="47"/>
      <c r="LTY235" s="47"/>
      <c r="LTZ235" s="48"/>
      <c r="LUA235" s="49"/>
      <c r="LUB235" s="28"/>
      <c r="LUC235" s="196"/>
      <c r="LUD235" s="119"/>
      <c r="LUE235" s="47"/>
      <c r="LUF235" s="47"/>
      <c r="LUG235" s="48"/>
      <c r="LUH235" s="49"/>
      <c r="LUI235" s="28"/>
      <c r="LUJ235" s="196"/>
      <c r="LUK235" s="119"/>
      <c r="LUL235" s="47"/>
      <c r="LUM235" s="47"/>
      <c r="LUN235" s="48"/>
      <c r="LUO235" s="49"/>
      <c r="LUP235" s="28"/>
      <c r="LUQ235" s="196"/>
      <c r="LUR235" s="119"/>
      <c r="LUS235" s="47"/>
      <c r="LUT235" s="47"/>
      <c r="LUU235" s="48"/>
      <c r="LUV235" s="49"/>
      <c r="LUW235" s="28"/>
      <c r="LUX235" s="196"/>
      <c r="LUY235" s="119"/>
      <c r="LUZ235" s="47"/>
      <c r="LVA235" s="47"/>
      <c r="LVB235" s="48"/>
      <c r="LVC235" s="49"/>
      <c r="LVD235" s="28"/>
      <c r="LVE235" s="196"/>
      <c r="LVF235" s="119"/>
      <c r="LVG235" s="47"/>
      <c r="LVH235" s="47"/>
      <c r="LVI235" s="48"/>
      <c r="LVJ235" s="49"/>
      <c r="LVK235" s="28"/>
      <c r="LVL235" s="196"/>
      <c r="LVM235" s="119"/>
      <c r="LVN235" s="47"/>
      <c r="LVO235" s="47"/>
      <c r="LVP235" s="48"/>
      <c r="LVQ235" s="49"/>
      <c r="LVR235" s="28"/>
      <c r="LVS235" s="196"/>
      <c r="LVT235" s="119"/>
      <c r="LVU235" s="47"/>
      <c r="LVV235" s="47"/>
      <c r="LVW235" s="48"/>
      <c r="LVX235" s="49"/>
      <c r="LVY235" s="28"/>
      <c r="LVZ235" s="196"/>
      <c r="LWA235" s="119"/>
      <c r="LWB235" s="47"/>
      <c r="LWC235" s="47"/>
      <c r="LWD235" s="48"/>
      <c r="LWE235" s="49"/>
      <c r="LWF235" s="28"/>
      <c r="LWG235" s="196"/>
      <c r="LWH235" s="119"/>
      <c r="LWI235" s="47"/>
      <c r="LWJ235" s="47"/>
      <c r="LWK235" s="48"/>
      <c r="LWL235" s="49"/>
      <c r="LWM235" s="28"/>
      <c r="LWN235" s="196"/>
      <c r="LWO235" s="119"/>
      <c r="LWP235" s="47"/>
      <c r="LWQ235" s="47"/>
      <c r="LWR235" s="48"/>
      <c r="LWS235" s="49"/>
      <c r="LWT235" s="28"/>
      <c r="LWU235" s="196"/>
      <c r="LWV235" s="119"/>
      <c r="LWW235" s="47"/>
      <c r="LWX235" s="47"/>
      <c r="LWY235" s="48"/>
      <c r="LWZ235" s="49"/>
      <c r="LXA235" s="28"/>
      <c r="LXB235" s="196"/>
      <c r="LXC235" s="119"/>
      <c r="LXD235" s="47"/>
      <c r="LXE235" s="47"/>
      <c r="LXF235" s="48"/>
      <c r="LXG235" s="49"/>
      <c r="LXH235" s="28"/>
      <c r="LXI235" s="196"/>
      <c r="LXJ235" s="119"/>
      <c r="LXK235" s="47"/>
      <c r="LXL235" s="47"/>
      <c r="LXM235" s="48"/>
      <c r="LXN235" s="49"/>
      <c r="LXO235" s="28"/>
      <c r="LXP235" s="196"/>
      <c r="LXQ235" s="119"/>
      <c r="LXR235" s="47"/>
      <c r="LXS235" s="47"/>
      <c r="LXT235" s="48"/>
      <c r="LXU235" s="49"/>
      <c r="LXV235" s="28"/>
      <c r="LXW235" s="196"/>
      <c r="LXX235" s="119"/>
      <c r="LXY235" s="47"/>
      <c r="LXZ235" s="47"/>
      <c r="LYA235" s="48"/>
      <c r="LYB235" s="49"/>
      <c r="LYC235" s="28"/>
      <c r="LYD235" s="196"/>
      <c r="LYE235" s="119"/>
      <c r="LYF235" s="47"/>
      <c r="LYG235" s="47"/>
      <c r="LYH235" s="48"/>
      <c r="LYI235" s="49"/>
      <c r="LYJ235" s="28"/>
      <c r="LYK235" s="196"/>
      <c r="LYL235" s="119"/>
      <c r="LYM235" s="47"/>
      <c r="LYN235" s="47"/>
      <c r="LYO235" s="48"/>
      <c r="LYP235" s="49"/>
      <c r="LYQ235" s="28"/>
      <c r="LYR235" s="196"/>
      <c r="LYS235" s="119"/>
      <c r="LYT235" s="47"/>
      <c r="LYU235" s="47"/>
      <c r="LYV235" s="48"/>
      <c r="LYW235" s="49"/>
      <c r="LYX235" s="28"/>
      <c r="LYY235" s="196"/>
      <c r="LYZ235" s="119"/>
      <c r="LZA235" s="47"/>
      <c r="LZB235" s="47"/>
      <c r="LZC235" s="48"/>
      <c r="LZD235" s="49"/>
      <c r="LZE235" s="28"/>
      <c r="LZF235" s="196"/>
      <c r="LZG235" s="119"/>
      <c r="LZH235" s="47"/>
      <c r="LZI235" s="47"/>
      <c r="LZJ235" s="48"/>
      <c r="LZK235" s="49"/>
      <c r="LZL235" s="28"/>
      <c r="LZM235" s="196"/>
      <c r="LZN235" s="119"/>
      <c r="LZO235" s="47"/>
      <c r="LZP235" s="47"/>
      <c r="LZQ235" s="48"/>
      <c r="LZR235" s="49"/>
      <c r="LZS235" s="28"/>
      <c r="LZT235" s="196"/>
      <c r="LZU235" s="119"/>
      <c r="LZV235" s="47"/>
      <c r="LZW235" s="47"/>
      <c r="LZX235" s="48"/>
      <c r="LZY235" s="49"/>
      <c r="LZZ235" s="28"/>
      <c r="MAA235" s="196"/>
      <c r="MAB235" s="119"/>
      <c r="MAC235" s="47"/>
      <c r="MAD235" s="47"/>
      <c r="MAE235" s="48"/>
      <c r="MAF235" s="49"/>
      <c r="MAG235" s="28"/>
      <c r="MAH235" s="196"/>
      <c r="MAI235" s="119"/>
      <c r="MAJ235" s="47"/>
      <c r="MAK235" s="47"/>
      <c r="MAL235" s="48"/>
      <c r="MAM235" s="49"/>
      <c r="MAN235" s="28"/>
      <c r="MAO235" s="196"/>
      <c r="MAP235" s="119"/>
      <c r="MAQ235" s="47"/>
      <c r="MAR235" s="47"/>
      <c r="MAS235" s="48"/>
      <c r="MAT235" s="49"/>
      <c r="MAU235" s="28"/>
      <c r="MAV235" s="196"/>
      <c r="MAW235" s="119"/>
      <c r="MAX235" s="47"/>
      <c r="MAY235" s="47"/>
      <c r="MAZ235" s="48"/>
      <c r="MBA235" s="49"/>
      <c r="MBB235" s="28"/>
      <c r="MBC235" s="196"/>
      <c r="MBD235" s="119"/>
      <c r="MBE235" s="47"/>
      <c r="MBF235" s="47"/>
      <c r="MBG235" s="48"/>
      <c r="MBH235" s="49"/>
      <c r="MBI235" s="28"/>
      <c r="MBJ235" s="196"/>
      <c r="MBK235" s="119"/>
      <c r="MBL235" s="47"/>
      <c r="MBM235" s="47"/>
      <c r="MBN235" s="48"/>
      <c r="MBO235" s="49"/>
      <c r="MBP235" s="28"/>
      <c r="MBQ235" s="196"/>
      <c r="MBR235" s="119"/>
      <c r="MBS235" s="47"/>
      <c r="MBT235" s="47"/>
      <c r="MBU235" s="48"/>
      <c r="MBV235" s="49"/>
      <c r="MBW235" s="28"/>
      <c r="MBX235" s="196"/>
      <c r="MBY235" s="119"/>
      <c r="MBZ235" s="47"/>
      <c r="MCA235" s="47"/>
      <c r="MCB235" s="48"/>
      <c r="MCC235" s="49"/>
      <c r="MCD235" s="28"/>
      <c r="MCE235" s="196"/>
      <c r="MCF235" s="119"/>
      <c r="MCG235" s="47"/>
      <c r="MCH235" s="47"/>
      <c r="MCI235" s="48"/>
      <c r="MCJ235" s="49"/>
      <c r="MCK235" s="28"/>
      <c r="MCL235" s="196"/>
      <c r="MCM235" s="119"/>
      <c r="MCN235" s="47"/>
      <c r="MCO235" s="47"/>
      <c r="MCP235" s="48"/>
      <c r="MCQ235" s="49"/>
      <c r="MCR235" s="28"/>
      <c r="MCS235" s="196"/>
      <c r="MCT235" s="119"/>
      <c r="MCU235" s="47"/>
      <c r="MCV235" s="47"/>
      <c r="MCW235" s="48"/>
      <c r="MCX235" s="49"/>
      <c r="MCY235" s="28"/>
      <c r="MCZ235" s="196"/>
      <c r="MDA235" s="119"/>
      <c r="MDB235" s="47"/>
      <c r="MDC235" s="47"/>
      <c r="MDD235" s="48"/>
      <c r="MDE235" s="49"/>
      <c r="MDF235" s="28"/>
      <c r="MDG235" s="196"/>
      <c r="MDH235" s="119"/>
      <c r="MDI235" s="47"/>
      <c r="MDJ235" s="47"/>
      <c r="MDK235" s="48"/>
      <c r="MDL235" s="49"/>
      <c r="MDM235" s="28"/>
      <c r="MDN235" s="196"/>
      <c r="MDO235" s="119"/>
      <c r="MDP235" s="47"/>
      <c r="MDQ235" s="47"/>
      <c r="MDR235" s="48"/>
      <c r="MDS235" s="49"/>
      <c r="MDT235" s="28"/>
      <c r="MDU235" s="196"/>
      <c r="MDV235" s="119"/>
      <c r="MDW235" s="47"/>
      <c r="MDX235" s="47"/>
      <c r="MDY235" s="48"/>
      <c r="MDZ235" s="49"/>
      <c r="MEA235" s="28"/>
      <c r="MEB235" s="196"/>
      <c r="MEC235" s="119"/>
      <c r="MED235" s="47"/>
      <c r="MEE235" s="47"/>
      <c r="MEF235" s="48"/>
      <c r="MEG235" s="49"/>
      <c r="MEH235" s="28"/>
      <c r="MEI235" s="196"/>
      <c r="MEJ235" s="119"/>
      <c r="MEK235" s="47"/>
      <c r="MEL235" s="47"/>
      <c r="MEM235" s="48"/>
      <c r="MEN235" s="49"/>
      <c r="MEO235" s="28"/>
      <c r="MEP235" s="196"/>
      <c r="MEQ235" s="119"/>
      <c r="MER235" s="47"/>
      <c r="MES235" s="47"/>
      <c r="MET235" s="48"/>
      <c r="MEU235" s="49"/>
      <c r="MEV235" s="28"/>
      <c r="MEW235" s="196"/>
      <c r="MEX235" s="119"/>
      <c r="MEY235" s="47"/>
      <c r="MEZ235" s="47"/>
      <c r="MFA235" s="48"/>
      <c r="MFB235" s="49"/>
      <c r="MFC235" s="28"/>
      <c r="MFD235" s="196"/>
      <c r="MFE235" s="119"/>
      <c r="MFF235" s="47"/>
      <c r="MFG235" s="47"/>
      <c r="MFH235" s="48"/>
      <c r="MFI235" s="49"/>
      <c r="MFJ235" s="28"/>
      <c r="MFK235" s="196"/>
      <c r="MFL235" s="119"/>
      <c r="MFM235" s="47"/>
      <c r="MFN235" s="47"/>
      <c r="MFO235" s="48"/>
      <c r="MFP235" s="49"/>
      <c r="MFQ235" s="28"/>
      <c r="MFR235" s="196"/>
      <c r="MFS235" s="119"/>
      <c r="MFT235" s="47"/>
      <c r="MFU235" s="47"/>
      <c r="MFV235" s="48"/>
      <c r="MFW235" s="49"/>
      <c r="MFX235" s="28"/>
      <c r="MFY235" s="196"/>
      <c r="MFZ235" s="119"/>
      <c r="MGA235" s="47"/>
      <c r="MGB235" s="47"/>
      <c r="MGC235" s="48"/>
      <c r="MGD235" s="49"/>
      <c r="MGE235" s="28"/>
      <c r="MGF235" s="196"/>
      <c r="MGG235" s="119"/>
      <c r="MGH235" s="47"/>
      <c r="MGI235" s="47"/>
      <c r="MGJ235" s="48"/>
      <c r="MGK235" s="49"/>
      <c r="MGL235" s="28"/>
      <c r="MGM235" s="196"/>
      <c r="MGN235" s="119"/>
      <c r="MGO235" s="47"/>
      <c r="MGP235" s="47"/>
      <c r="MGQ235" s="48"/>
      <c r="MGR235" s="49"/>
      <c r="MGS235" s="28"/>
      <c r="MGT235" s="196"/>
      <c r="MGU235" s="119"/>
      <c r="MGV235" s="47"/>
      <c r="MGW235" s="47"/>
      <c r="MGX235" s="48"/>
      <c r="MGY235" s="49"/>
      <c r="MGZ235" s="28"/>
      <c r="MHA235" s="196"/>
      <c r="MHB235" s="119"/>
      <c r="MHC235" s="47"/>
      <c r="MHD235" s="47"/>
      <c r="MHE235" s="48"/>
      <c r="MHF235" s="49"/>
      <c r="MHG235" s="28"/>
      <c r="MHH235" s="196"/>
      <c r="MHI235" s="119"/>
      <c r="MHJ235" s="47"/>
      <c r="MHK235" s="47"/>
      <c r="MHL235" s="48"/>
      <c r="MHM235" s="49"/>
      <c r="MHN235" s="28"/>
      <c r="MHO235" s="196"/>
      <c r="MHP235" s="119"/>
      <c r="MHQ235" s="47"/>
      <c r="MHR235" s="47"/>
      <c r="MHS235" s="48"/>
      <c r="MHT235" s="49"/>
      <c r="MHU235" s="28"/>
      <c r="MHV235" s="196"/>
      <c r="MHW235" s="119"/>
      <c r="MHX235" s="47"/>
      <c r="MHY235" s="47"/>
      <c r="MHZ235" s="48"/>
      <c r="MIA235" s="49"/>
      <c r="MIB235" s="28"/>
      <c r="MIC235" s="196"/>
      <c r="MID235" s="119"/>
      <c r="MIE235" s="47"/>
      <c r="MIF235" s="47"/>
      <c r="MIG235" s="48"/>
      <c r="MIH235" s="49"/>
      <c r="MII235" s="28"/>
      <c r="MIJ235" s="196"/>
      <c r="MIK235" s="119"/>
      <c r="MIL235" s="47"/>
      <c r="MIM235" s="47"/>
      <c r="MIN235" s="48"/>
      <c r="MIO235" s="49"/>
      <c r="MIP235" s="28"/>
      <c r="MIQ235" s="196"/>
      <c r="MIR235" s="119"/>
      <c r="MIS235" s="47"/>
      <c r="MIT235" s="47"/>
      <c r="MIU235" s="48"/>
      <c r="MIV235" s="49"/>
      <c r="MIW235" s="28"/>
      <c r="MIX235" s="196"/>
      <c r="MIY235" s="119"/>
      <c r="MIZ235" s="47"/>
      <c r="MJA235" s="47"/>
      <c r="MJB235" s="48"/>
      <c r="MJC235" s="49"/>
      <c r="MJD235" s="28"/>
      <c r="MJE235" s="196"/>
      <c r="MJF235" s="119"/>
      <c r="MJG235" s="47"/>
      <c r="MJH235" s="47"/>
      <c r="MJI235" s="48"/>
      <c r="MJJ235" s="49"/>
      <c r="MJK235" s="28"/>
      <c r="MJL235" s="196"/>
      <c r="MJM235" s="119"/>
      <c r="MJN235" s="47"/>
      <c r="MJO235" s="47"/>
      <c r="MJP235" s="48"/>
      <c r="MJQ235" s="49"/>
      <c r="MJR235" s="28"/>
      <c r="MJS235" s="196"/>
      <c r="MJT235" s="119"/>
      <c r="MJU235" s="47"/>
      <c r="MJV235" s="47"/>
      <c r="MJW235" s="48"/>
      <c r="MJX235" s="49"/>
      <c r="MJY235" s="28"/>
      <c r="MJZ235" s="196"/>
      <c r="MKA235" s="119"/>
      <c r="MKB235" s="47"/>
      <c r="MKC235" s="47"/>
      <c r="MKD235" s="48"/>
      <c r="MKE235" s="49"/>
      <c r="MKF235" s="28"/>
      <c r="MKG235" s="196"/>
      <c r="MKH235" s="119"/>
      <c r="MKI235" s="47"/>
      <c r="MKJ235" s="47"/>
      <c r="MKK235" s="48"/>
      <c r="MKL235" s="49"/>
      <c r="MKM235" s="28"/>
      <c r="MKN235" s="196"/>
      <c r="MKO235" s="119"/>
      <c r="MKP235" s="47"/>
      <c r="MKQ235" s="47"/>
      <c r="MKR235" s="48"/>
      <c r="MKS235" s="49"/>
      <c r="MKT235" s="28"/>
      <c r="MKU235" s="196"/>
      <c r="MKV235" s="119"/>
      <c r="MKW235" s="47"/>
      <c r="MKX235" s="47"/>
      <c r="MKY235" s="48"/>
      <c r="MKZ235" s="49"/>
      <c r="MLA235" s="28"/>
      <c r="MLB235" s="196"/>
      <c r="MLC235" s="119"/>
      <c r="MLD235" s="47"/>
      <c r="MLE235" s="47"/>
      <c r="MLF235" s="48"/>
      <c r="MLG235" s="49"/>
      <c r="MLH235" s="28"/>
      <c r="MLI235" s="196"/>
      <c r="MLJ235" s="119"/>
      <c r="MLK235" s="47"/>
      <c r="MLL235" s="47"/>
      <c r="MLM235" s="48"/>
      <c r="MLN235" s="49"/>
      <c r="MLO235" s="28"/>
      <c r="MLP235" s="196"/>
      <c r="MLQ235" s="119"/>
      <c r="MLR235" s="47"/>
      <c r="MLS235" s="47"/>
      <c r="MLT235" s="48"/>
      <c r="MLU235" s="49"/>
      <c r="MLV235" s="28"/>
      <c r="MLW235" s="196"/>
      <c r="MLX235" s="119"/>
      <c r="MLY235" s="47"/>
      <c r="MLZ235" s="47"/>
      <c r="MMA235" s="48"/>
      <c r="MMB235" s="49"/>
      <c r="MMC235" s="28"/>
      <c r="MMD235" s="196"/>
      <c r="MME235" s="119"/>
      <c r="MMF235" s="47"/>
      <c r="MMG235" s="47"/>
      <c r="MMH235" s="48"/>
      <c r="MMI235" s="49"/>
      <c r="MMJ235" s="28"/>
      <c r="MMK235" s="196"/>
      <c r="MML235" s="119"/>
      <c r="MMM235" s="47"/>
      <c r="MMN235" s="47"/>
      <c r="MMO235" s="48"/>
      <c r="MMP235" s="49"/>
      <c r="MMQ235" s="28"/>
      <c r="MMR235" s="196"/>
      <c r="MMS235" s="119"/>
      <c r="MMT235" s="47"/>
      <c r="MMU235" s="47"/>
      <c r="MMV235" s="48"/>
      <c r="MMW235" s="49"/>
      <c r="MMX235" s="28"/>
      <c r="MMY235" s="196"/>
      <c r="MMZ235" s="119"/>
      <c r="MNA235" s="47"/>
      <c r="MNB235" s="47"/>
      <c r="MNC235" s="48"/>
      <c r="MND235" s="49"/>
      <c r="MNE235" s="28"/>
      <c r="MNF235" s="196"/>
      <c r="MNG235" s="119"/>
      <c r="MNH235" s="47"/>
      <c r="MNI235" s="47"/>
      <c r="MNJ235" s="48"/>
      <c r="MNK235" s="49"/>
      <c r="MNL235" s="28"/>
      <c r="MNM235" s="196"/>
      <c r="MNN235" s="119"/>
      <c r="MNO235" s="47"/>
      <c r="MNP235" s="47"/>
      <c r="MNQ235" s="48"/>
      <c r="MNR235" s="49"/>
      <c r="MNS235" s="28"/>
      <c r="MNT235" s="196"/>
      <c r="MNU235" s="119"/>
      <c r="MNV235" s="47"/>
      <c r="MNW235" s="47"/>
      <c r="MNX235" s="48"/>
      <c r="MNY235" s="49"/>
      <c r="MNZ235" s="28"/>
      <c r="MOA235" s="196"/>
      <c r="MOB235" s="119"/>
      <c r="MOC235" s="47"/>
      <c r="MOD235" s="47"/>
      <c r="MOE235" s="48"/>
      <c r="MOF235" s="49"/>
      <c r="MOG235" s="28"/>
      <c r="MOH235" s="196"/>
      <c r="MOI235" s="119"/>
      <c r="MOJ235" s="47"/>
      <c r="MOK235" s="47"/>
      <c r="MOL235" s="48"/>
      <c r="MOM235" s="49"/>
      <c r="MON235" s="28"/>
      <c r="MOO235" s="196"/>
      <c r="MOP235" s="119"/>
      <c r="MOQ235" s="47"/>
      <c r="MOR235" s="47"/>
      <c r="MOS235" s="48"/>
      <c r="MOT235" s="49"/>
      <c r="MOU235" s="28"/>
      <c r="MOV235" s="196"/>
      <c r="MOW235" s="119"/>
      <c r="MOX235" s="47"/>
      <c r="MOY235" s="47"/>
      <c r="MOZ235" s="48"/>
      <c r="MPA235" s="49"/>
      <c r="MPB235" s="28"/>
      <c r="MPC235" s="196"/>
      <c r="MPD235" s="119"/>
      <c r="MPE235" s="47"/>
      <c r="MPF235" s="47"/>
      <c r="MPG235" s="48"/>
      <c r="MPH235" s="49"/>
      <c r="MPI235" s="28"/>
      <c r="MPJ235" s="196"/>
      <c r="MPK235" s="119"/>
      <c r="MPL235" s="47"/>
      <c r="MPM235" s="47"/>
      <c r="MPN235" s="48"/>
      <c r="MPO235" s="49"/>
      <c r="MPP235" s="28"/>
      <c r="MPQ235" s="196"/>
      <c r="MPR235" s="119"/>
      <c r="MPS235" s="47"/>
      <c r="MPT235" s="47"/>
      <c r="MPU235" s="48"/>
      <c r="MPV235" s="49"/>
      <c r="MPW235" s="28"/>
      <c r="MPX235" s="196"/>
      <c r="MPY235" s="119"/>
      <c r="MPZ235" s="47"/>
      <c r="MQA235" s="47"/>
      <c r="MQB235" s="48"/>
      <c r="MQC235" s="49"/>
      <c r="MQD235" s="28"/>
      <c r="MQE235" s="196"/>
      <c r="MQF235" s="119"/>
      <c r="MQG235" s="47"/>
      <c r="MQH235" s="47"/>
      <c r="MQI235" s="48"/>
      <c r="MQJ235" s="49"/>
      <c r="MQK235" s="28"/>
      <c r="MQL235" s="196"/>
      <c r="MQM235" s="119"/>
      <c r="MQN235" s="47"/>
      <c r="MQO235" s="47"/>
      <c r="MQP235" s="48"/>
      <c r="MQQ235" s="49"/>
      <c r="MQR235" s="28"/>
      <c r="MQS235" s="196"/>
      <c r="MQT235" s="119"/>
      <c r="MQU235" s="47"/>
      <c r="MQV235" s="47"/>
      <c r="MQW235" s="48"/>
      <c r="MQX235" s="49"/>
      <c r="MQY235" s="28"/>
      <c r="MQZ235" s="196"/>
      <c r="MRA235" s="119"/>
      <c r="MRB235" s="47"/>
      <c r="MRC235" s="47"/>
      <c r="MRD235" s="48"/>
      <c r="MRE235" s="49"/>
      <c r="MRF235" s="28"/>
      <c r="MRG235" s="196"/>
      <c r="MRH235" s="119"/>
      <c r="MRI235" s="47"/>
      <c r="MRJ235" s="47"/>
      <c r="MRK235" s="48"/>
      <c r="MRL235" s="49"/>
      <c r="MRM235" s="28"/>
      <c r="MRN235" s="196"/>
      <c r="MRO235" s="119"/>
      <c r="MRP235" s="47"/>
      <c r="MRQ235" s="47"/>
      <c r="MRR235" s="48"/>
      <c r="MRS235" s="49"/>
      <c r="MRT235" s="28"/>
      <c r="MRU235" s="196"/>
      <c r="MRV235" s="119"/>
      <c r="MRW235" s="47"/>
      <c r="MRX235" s="47"/>
      <c r="MRY235" s="48"/>
      <c r="MRZ235" s="49"/>
      <c r="MSA235" s="28"/>
      <c r="MSB235" s="196"/>
      <c r="MSC235" s="119"/>
      <c r="MSD235" s="47"/>
      <c r="MSE235" s="47"/>
      <c r="MSF235" s="48"/>
      <c r="MSG235" s="49"/>
      <c r="MSH235" s="28"/>
      <c r="MSI235" s="196"/>
      <c r="MSJ235" s="119"/>
      <c r="MSK235" s="47"/>
      <c r="MSL235" s="47"/>
      <c r="MSM235" s="48"/>
      <c r="MSN235" s="49"/>
      <c r="MSO235" s="28"/>
      <c r="MSP235" s="196"/>
      <c r="MSQ235" s="119"/>
      <c r="MSR235" s="47"/>
      <c r="MSS235" s="47"/>
      <c r="MST235" s="48"/>
      <c r="MSU235" s="49"/>
      <c r="MSV235" s="28"/>
      <c r="MSW235" s="196"/>
      <c r="MSX235" s="119"/>
      <c r="MSY235" s="47"/>
      <c r="MSZ235" s="47"/>
      <c r="MTA235" s="48"/>
      <c r="MTB235" s="49"/>
      <c r="MTC235" s="28"/>
      <c r="MTD235" s="196"/>
      <c r="MTE235" s="119"/>
      <c r="MTF235" s="47"/>
      <c r="MTG235" s="47"/>
      <c r="MTH235" s="48"/>
      <c r="MTI235" s="49"/>
      <c r="MTJ235" s="28"/>
      <c r="MTK235" s="196"/>
      <c r="MTL235" s="119"/>
      <c r="MTM235" s="47"/>
      <c r="MTN235" s="47"/>
      <c r="MTO235" s="48"/>
      <c r="MTP235" s="49"/>
      <c r="MTQ235" s="28"/>
      <c r="MTR235" s="196"/>
      <c r="MTS235" s="119"/>
      <c r="MTT235" s="47"/>
      <c r="MTU235" s="47"/>
      <c r="MTV235" s="48"/>
      <c r="MTW235" s="49"/>
      <c r="MTX235" s="28"/>
      <c r="MTY235" s="196"/>
      <c r="MTZ235" s="119"/>
      <c r="MUA235" s="47"/>
      <c r="MUB235" s="47"/>
      <c r="MUC235" s="48"/>
      <c r="MUD235" s="49"/>
      <c r="MUE235" s="28"/>
      <c r="MUF235" s="196"/>
      <c r="MUG235" s="119"/>
      <c r="MUH235" s="47"/>
      <c r="MUI235" s="47"/>
      <c r="MUJ235" s="48"/>
      <c r="MUK235" s="49"/>
      <c r="MUL235" s="28"/>
      <c r="MUM235" s="196"/>
      <c r="MUN235" s="119"/>
      <c r="MUO235" s="47"/>
      <c r="MUP235" s="47"/>
      <c r="MUQ235" s="48"/>
      <c r="MUR235" s="49"/>
      <c r="MUS235" s="28"/>
      <c r="MUT235" s="196"/>
      <c r="MUU235" s="119"/>
      <c r="MUV235" s="47"/>
      <c r="MUW235" s="47"/>
      <c r="MUX235" s="48"/>
      <c r="MUY235" s="49"/>
      <c r="MUZ235" s="28"/>
      <c r="MVA235" s="196"/>
      <c r="MVB235" s="119"/>
      <c r="MVC235" s="47"/>
      <c r="MVD235" s="47"/>
      <c r="MVE235" s="48"/>
      <c r="MVF235" s="49"/>
      <c r="MVG235" s="28"/>
      <c r="MVH235" s="196"/>
      <c r="MVI235" s="119"/>
      <c r="MVJ235" s="47"/>
      <c r="MVK235" s="47"/>
      <c r="MVL235" s="48"/>
      <c r="MVM235" s="49"/>
      <c r="MVN235" s="28"/>
      <c r="MVO235" s="196"/>
      <c r="MVP235" s="119"/>
      <c r="MVQ235" s="47"/>
      <c r="MVR235" s="47"/>
      <c r="MVS235" s="48"/>
      <c r="MVT235" s="49"/>
      <c r="MVU235" s="28"/>
      <c r="MVV235" s="196"/>
      <c r="MVW235" s="119"/>
      <c r="MVX235" s="47"/>
      <c r="MVY235" s="47"/>
      <c r="MVZ235" s="48"/>
      <c r="MWA235" s="49"/>
      <c r="MWB235" s="28"/>
      <c r="MWC235" s="196"/>
      <c r="MWD235" s="119"/>
      <c r="MWE235" s="47"/>
      <c r="MWF235" s="47"/>
      <c r="MWG235" s="48"/>
      <c r="MWH235" s="49"/>
      <c r="MWI235" s="28"/>
      <c r="MWJ235" s="196"/>
      <c r="MWK235" s="119"/>
      <c r="MWL235" s="47"/>
      <c r="MWM235" s="47"/>
      <c r="MWN235" s="48"/>
      <c r="MWO235" s="49"/>
      <c r="MWP235" s="28"/>
      <c r="MWQ235" s="196"/>
      <c r="MWR235" s="119"/>
      <c r="MWS235" s="47"/>
      <c r="MWT235" s="47"/>
      <c r="MWU235" s="48"/>
      <c r="MWV235" s="49"/>
      <c r="MWW235" s="28"/>
      <c r="MWX235" s="196"/>
      <c r="MWY235" s="119"/>
      <c r="MWZ235" s="47"/>
      <c r="MXA235" s="47"/>
      <c r="MXB235" s="48"/>
      <c r="MXC235" s="49"/>
      <c r="MXD235" s="28"/>
      <c r="MXE235" s="196"/>
      <c r="MXF235" s="119"/>
      <c r="MXG235" s="47"/>
      <c r="MXH235" s="47"/>
      <c r="MXI235" s="48"/>
      <c r="MXJ235" s="49"/>
      <c r="MXK235" s="28"/>
      <c r="MXL235" s="196"/>
      <c r="MXM235" s="119"/>
      <c r="MXN235" s="47"/>
      <c r="MXO235" s="47"/>
      <c r="MXP235" s="48"/>
      <c r="MXQ235" s="49"/>
      <c r="MXR235" s="28"/>
      <c r="MXS235" s="196"/>
      <c r="MXT235" s="119"/>
      <c r="MXU235" s="47"/>
      <c r="MXV235" s="47"/>
      <c r="MXW235" s="48"/>
      <c r="MXX235" s="49"/>
      <c r="MXY235" s="28"/>
      <c r="MXZ235" s="196"/>
      <c r="MYA235" s="119"/>
      <c r="MYB235" s="47"/>
      <c r="MYC235" s="47"/>
      <c r="MYD235" s="48"/>
      <c r="MYE235" s="49"/>
      <c r="MYF235" s="28"/>
      <c r="MYG235" s="196"/>
      <c r="MYH235" s="119"/>
      <c r="MYI235" s="47"/>
      <c r="MYJ235" s="47"/>
      <c r="MYK235" s="48"/>
      <c r="MYL235" s="49"/>
      <c r="MYM235" s="28"/>
      <c r="MYN235" s="196"/>
      <c r="MYO235" s="119"/>
      <c r="MYP235" s="47"/>
      <c r="MYQ235" s="47"/>
      <c r="MYR235" s="48"/>
      <c r="MYS235" s="49"/>
      <c r="MYT235" s="28"/>
      <c r="MYU235" s="196"/>
      <c r="MYV235" s="119"/>
      <c r="MYW235" s="47"/>
      <c r="MYX235" s="47"/>
      <c r="MYY235" s="48"/>
      <c r="MYZ235" s="49"/>
      <c r="MZA235" s="28"/>
      <c r="MZB235" s="196"/>
      <c r="MZC235" s="119"/>
      <c r="MZD235" s="47"/>
      <c r="MZE235" s="47"/>
      <c r="MZF235" s="48"/>
      <c r="MZG235" s="49"/>
      <c r="MZH235" s="28"/>
      <c r="MZI235" s="196"/>
      <c r="MZJ235" s="119"/>
      <c r="MZK235" s="47"/>
      <c r="MZL235" s="47"/>
      <c r="MZM235" s="48"/>
      <c r="MZN235" s="49"/>
      <c r="MZO235" s="28"/>
      <c r="MZP235" s="196"/>
      <c r="MZQ235" s="119"/>
      <c r="MZR235" s="47"/>
      <c r="MZS235" s="47"/>
      <c r="MZT235" s="48"/>
      <c r="MZU235" s="49"/>
      <c r="MZV235" s="28"/>
      <c r="MZW235" s="196"/>
      <c r="MZX235" s="119"/>
      <c r="MZY235" s="47"/>
      <c r="MZZ235" s="47"/>
      <c r="NAA235" s="48"/>
      <c r="NAB235" s="49"/>
      <c r="NAC235" s="28"/>
      <c r="NAD235" s="196"/>
      <c r="NAE235" s="119"/>
      <c r="NAF235" s="47"/>
      <c r="NAG235" s="47"/>
      <c r="NAH235" s="48"/>
      <c r="NAI235" s="49"/>
      <c r="NAJ235" s="28"/>
      <c r="NAK235" s="196"/>
      <c r="NAL235" s="119"/>
      <c r="NAM235" s="47"/>
      <c r="NAN235" s="47"/>
      <c r="NAO235" s="48"/>
      <c r="NAP235" s="49"/>
      <c r="NAQ235" s="28"/>
      <c r="NAR235" s="196"/>
      <c r="NAS235" s="119"/>
      <c r="NAT235" s="47"/>
      <c r="NAU235" s="47"/>
      <c r="NAV235" s="48"/>
      <c r="NAW235" s="49"/>
      <c r="NAX235" s="28"/>
      <c r="NAY235" s="196"/>
      <c r="NAZ235" s="119"/>
      <c r="NBA235" s="47"/>
      <c r="NBB235" s="47"/>
      <c r="NBC235" s="48"/>
      <c r="NBD235" s="49"/>
      <c r="NBE235" s="28"/>
      <c r="NBF235" s="196"/>
      <c r="NBG235" s="119"/>
      <c r="NBH235" s="47"/>
      <c r="NBI235" s="47"/>
      <c r="NBJ235" s="48"/>
      <c r="NBK235" s="49"/>
      <c r="NBL235" s="28"/>
      <c r="NBM235" s="196"/>
      <c r="NBN235" s="119"/>
      <c r="NBO235" s="47"/>
      <c r="NBP235" s="47"/>
      <c r="NBQ235" s="48"/>
      <c r="NBR235" s="49"/>
      <c r="NBS235" s="28"/>
      <c r="NBT235" s="196"/>
      <c r="NBU235" s="119"/>
      <c r="NBV235" s="47"/>
      <c r="NBW235" s="47"/>
      <c r="NBX235" s="48"/>
      <c r="NBY235" s="49"/>
      <c r="NBZ235" s="28"/>
      <c r="NCA235" s="196"/>
      <c r="NCB235" s="119"/>
      <c r="NCC235" s="47"/>
      <c r="NCD235" s="47"/>
      <c r="NCE235" s="48"/>
      <c r="NCF235" s="49"/>
      <c r="NCG235" s="28"/>
      <c r="NCH235" s="196"/>
      <c r="NCI235" s="119"/>
      <c r="NCJ235" s="47"/>
      <c r="NCK235" s="47"/>
      <c r="NCL235" s="48"/>
      <c r="NCM235" s="49"/>
      <c r="NCN235" s="28"/>
      <c r="NCO235" s="196"/>
      <c r="NCP235" s="119"/>
      <c r="NCQ235" s="47"/>
      <c r="NCR235" s="47"/>
      <c r="NCS235" s="48"/>
      <c r="NCT235" s="49"/>
      <c r="NCU235" s="28"/>
      <c r="NCV235" s="196"/>
      <c r="NCW235" s="119"/>
      <c r="NCX235" s="47"/>
      <c r="NCY235" s="47"/>
      <c r="NCZ235" s="48"/>
      <c r="NDA235" s="49"/>
      <c r="NDB235" s="28"/>
      <c r="NDC235" s="196"/>
      <c r="NDD235" s="119"/>
      <c r="NDE235" s="47"/>
      <c r="NDF235" s="47"/>
      <c r="NDG235" s="48"/>
      <c r="NDH235" s="49"/>
      <c r="NDI235" s="28"/>
      <c r="NDJ235" s="196"/>
      <c r="NDK235" s="119"/>
      <c r="NDL235" s="47"/>
      <c r="NDM235" s="47"/>
      <c r="NDN235" s="48"/>
      <c r="NDO235" s="49"/>
      <c r="NDP235" s="28"/>
      <c r="NDQ235" s="196"/>
      <c r="NDR235" s="119"/>
      <c r="NDS235" s="47"/>
      <c r="NDT235" s="47"/>
      <c r="NDU235" s="48"/>
      <c r="NDV235" s="49"/>
      <c r="NDW235" s="28"/>
      <c r="NDX235" s="196"/>
      <c r="NDY235" s="119"/>
      <c r="NDZ235" s="47"/>
      <c r="NEA235" s="47"/>
      <c r="NEB235" s="48"/>
      <c r="NEC235" s="49"/>
      <c r="NED235" s="28"/>
      <c r="NEE235" s="196"/>
      <c r="NEF235" s="119"/>
      <c r="NEG235" s="47"/>
      <c r="NEH235" s="47"/>
      <c r="NEI235" s="48"/>
      <c r="NEJ235" s="49"/>
      <c r="NEK235" s="28"/>
      <c r="NEL235" s="196"/>
      <c r="NEM235" s="119"/>
      <c r="NEN235" s="47"/>
      <c r="NEO235" s="47"/>
      <c r="NEP235" s="48"/>
      <c r="NEQ235" s="49"/>
      <c r="NER235" s="28"/>
      <c r="NES235" s="196"/>
      <c r="NET235" s="119"/>
      <c r="NEU235" s="47"/>
      <c r="NEV235" s="47"/>
      <c r="NEW235" s="48"/>
      <c r="NEX235" s="49"/>
      <c r="NEY235" s="28"/>
      <c r="NEZ235" s="196"/>
      <c r="NFA235" s="119"/>
      <c r="NFB235" s="47"/>
      <c r="NFC235" s="47"/>
      <c r="NFD235" s="48"/>
      <c r="NFE235" s="49"/>
      <c r="NFF235" s="28"/>
      <c r="NFG235" s="196"/>
      <c r="NFH235" s="119"/>
      <c r="NFI235" s="47"/>
      <c r="NFJ235" s="47"/>
      <c r="NFK235" s="48"/>
      <c r="NFL235" s="49"/>
      <c r="NFM235" s="28"/>
      <c r="NFN235" s="196"/>
      <c r="NFO235" s="119"/>
      <c r="NFP235" s="47"/>
      <c r="NFQ235" s="47"/>
      <c r="NFR235" s="48"/>
      <c r="NFS235" s="49"/>
      <c r="NFT235" s="28"/>
      <c r="NFU235" s="196"/>
      <c r="NFV235" s="119"/>
      <c r="NFW235" s="47"/>
      <c r="NFX235" s="47"/>
      <c r="NFY235" s="48"/>
      <c r="NFZ235" s="49"/>
      <c r="NGA235" s="28"/>
      <c r="NGB235" s="196"/>
      <c r="NGC235" s="119"/>
      <c r="NGD235" s="47"/>
      <c r="NGE235" s="47"/>
      <c r="NGF235" s="48"/>
      <c r="NGG235" s="49"/>
      <c r="NGH235" s="28"/>
      <c r="NGI235" s="196"/>
      <c r="NGJ235" s="119"/>
      <c r="NGK235" s="47"/>
      <c r="NGL235" s="47"/>
      <c r="NGM235" s="48"/>
      <c r="NGN235" s="49"/>
      <c r="NGO235" s="28"/>
      <c r="NGP235" s="196"/>
      <c r="NGQ235" s="119"/>
      <c r="NGR235" s="47"/>
      <c r="NGS235" s="47"/>
      <c r="NGT235" s="48"/>
      <c r="NGU235" s="49"/>
      <c r="NGV235" s="28"/>
      <c r="NGW235" s="196"/>
      <c r="NGX235" s="119"/>
      <c r="NGY235" s="47"/>
      <c r="NGZ235" s="47"/>
      <c r="NHA235" s="48"/>
      <c r="NHB235" s="49"/>
      <c r="NHC235" s="28"/>
      <c r="NHD235" s="196"/>
      <c r="NHE235" s="119"/>
      <c r="NHF235" s="47"/>
      <c r="NHG235" s="47"/>
      <c r="NHH235" s="48"/>
      <c r="NHI235" s="49"/>
      <c r="NHJ235" s="28"/>
      <c r="NHK235" s="196"/>
      <c r="NHL235" s="119"/>
      <c r="NHM235" s="47"/>
      <c r="NHN235" s="47"/>
      <c r="NHO235" s="48"/>
      <c r="NHP235" s="49"/>
      <c r="NHQ235" s="28"/>
      <c r="NHR235" s="196"/>
      <c r="NHS235" s="119"/>
      <c r="NHT235" s="47"/>
      <c r="NHU235" s="47"/>
      <c r="NHV235" s="48"/>
      <c r="NHW235" s="49"/>
      <c r="NHX235" s="28"/>
      <c r="NHY235" s="196"/>
      <c r="NHZ235" s="119"/>
      <c r="NIA235" s="47"/>
      <c r="NIB235" s="47"/>
      <c r="NIC235" s="48"/>
      <c r="NID235" s="49"/>
      <c r="NIE235" s="28"/>
      <c r="NIF235" s="196"/>
      <c r="NIG235" s="119"/>
      <c r="NIH235" s="47"/>
      <c r="NII235" s="47"/>
      <c r="NIJ235" s="48"/>
      <c r="NIK235" s="49"/>
      <c r="NIL235" s="28"/>
      <c r="NIM235" s="196"/>
      <c r="NIN235" s="119"/>
      <c r="NIO235" s="47"/>
      <c r="NIP235" s="47"/>
      <c r="NIQ235" s="48"/>
      <c r="NIR235" s="49"/>
      <c r="NIS235" s="28"/>
      <c r="NIT235" s="196"/>
      <c r="NIU235" s="119"/>
      <c r="NIV235" s="47"/>
      <c r="NIW235" s="47"/>
      <c r="NIX235" s="48"/>
      <c r="NIY235" s="49"/>
      <c r="NIZ235" s="28"/>
      <c r="NJA235" s="196"/>
      <c r="NJB235" s="119"/>
      <c r="NJC235" s="47"/>
      <c r="NJD235" s="47"/>
      <c r="NJE235" s="48"/>
      <c r="NJF235" s="49"/>
      <c r="NJG235" s="28"/>
      <c r="NJH235" s="196"/>
      <c r="NJI235" s="119"/>
      <c r="NJJ235" s="47"/>
      <c r="NJK235" s="47"/>
      <c r="NJL235" s="48"/>
      <c r="NJM235" s="49"/>
      <c r="NJN235" s="28"/>
      <c r="NJO235" s="196"/>
      <c r="NJP235" s="119"/>
      <c r="NJQ235" s="47"/>
      <c r="NJR235" s="47"/>
      <c r="NJS235" s="48"/>
      <c r="NJT235" s="49"/>
      <c r="NJU235" s="28"/>
      <c r="NJV235" s="196"/>
      <c r="NJW235" s="119"/>
      <c r="NJX235" s="47"/>
      <c r="NJY235" s="47"/>
      <c r="NJZ235" s="48"/>
      <c r="NKA235" s="49"/>
      <c r="NKB235" s="28"/>
      <c r="NKC235" s="196"/>
      <c r="NKD235" s="119"/>
      <c r="NKE235" s="47"/>
      <c r="NKF235" s="47"/>
      <c r="NKG235" s="48"/>
      <c r="NKH235" s="49"/>
      <c r="NKI235" s="28"/>
      <c r="NKJ235" s="196"/>
      <c r="NKK235" s="119"/>
      <c r="NKL235" s="47"/>
      <c r="NKM235" s="47"/>
      <c r="NKN235" s="48"/>
      <c r="NKO235" s="49"/>
      <c r="NKP235" s="28"/>
      <c r="NKQ235" s="196"/>
      <c r="NKR235" s="119"/>
      <c r="NKS235" s="47"/>
      <c r="NKT235" s="47"/>
      <c r="NKU235" s="48"/>
      <c r="NKV235" s="49"/>
      <c r="NKW235" s="28"/>
      <c r="NKX235" s="196"/>
      <c r="NKY235" s="119"/>
      <c r="NKZ235" s="47"/>
      <c r="NLA235" s="47"/>
      <c r="NLB235" s="48"/>
      <c r="NLC235" s="49"/>
      <c r="NLD235" s="28"/>
      <c r="NLE235" s="196"/>
      <c r="NLF235" s="119"/>
      <c r="NLG235" s="47"/>
      <c r="NLH235" s="47"/>
      <c r="NLI235" s="48"/>
      <c r="NLJ235" s="49"/>
      <c r="NLK235" s="28"/>
      <c r="NLL235" s="196"/>
      <c r="NLM235" s="119"/>
      <c r="NLN235" s="47"/>
      <c r="NLO235" s="47"/>
      <c r="NLP235" s="48"/>
      <c r="NLQ235" s="49"/>
      <c r="NLR235" s="28"/>
      <c r="NLS235" s="196"/>
      <c r="NLT235" s="119"/>
      <c r="NLU235" s="47"/>
      <c r="NLV235" s="47"/>
      <c r="NLW235" s="48"/>
      <c r="NLX235" s="49"/>
      <c r="NLY235" s="28"/>
      <c r="NLZ235" s="196"/>
      <c r="NMA235" s="119"/>
      <c r="NMB235" s="47"/>
      <c r="NMC235" s="47"/>
      <c r="NMD235" s="48"/>
      <c r="NME235" s="49"/>
      <c r="NMF235" s="28"/>
      <c r="NMG235" s="196"/>
      <c r="NMH235" s="119"/>
      <c r="NMI235" s="47"/>
      <c r="NMJ235" s="47"/>
      <c r="NMK235" s="48"/>
      <c r="NML235" s="49"/>
      <c r="NMM235" s="28"/>
      <c r="NMN235" s="196"/>
      <c r="NMO235" s="119"/>
      <c r="NMP235" s="47"/>
      <c r="NMQ235" s="47"/>
      <c r="NMR235" s="48"/>
      <c r="NMS235" s="49"/>
      <c r="NMT235" s="28"/>
      <c r="NMU235" s="196"/>
      <c r="NMV235" s="119"/>
      <c r="NMW235" s="47"/>
      <c r="NMX235" s="47"/>
      <c r="NMY235" s="48"/>
      <c r="NMZ235" s="49"/>
      <c r="NNA235" s="28"/>
      <c r="NNB235" s="196"/>
      <c r="NNC235" s="119"/>
      <c r="NND235" s="47"/>
      <c r="NNE235" s="47"/>
      <c r="NNF235" s="48"/>
      <c r="NNG235" s="49"/>
      <c r="NNH235" s="28"/>
      <c r="NNI235" s="196"/>
      <c r="NNJ235" s="119"/>
      <c r="NNK235" s="47"/>
      <c r="NNL235" s="47"/>
      <c r="NNM235" s="48"/>
      <c r="NNN235" s="49"/>
      <c r="NNO235" s="28"/>
      <c r="NNP235" s="196"/>
      <c r="NNQ235" s="119"/>
      <c r="NNR235" s="47"/>
      <c r="NNS235" s="47"/>
      <c r="NNT235" s="48"/>
      <c r="NNU235" s="49"/>
      <c r="NNV235" s="28"/>
      <c r="NNW235" s="196"/>
      <c r="NNX235" s="119"/>
      <c r="NNY235" s="47"/>
      <c r="NNZ235" s="47"/>
      <c r="NOA235" s="48"/>
      <c r="NOB235" s="49"/>
      <c r="NOC235" s="28"/>
      <c r="NOD235" s="196"/>
      <c r="NOE235" s="119"/>
      <c r="NOF235" s="47"/>
      <c r="NOG235" s="47"/>
      <c r="NOH235" s="48"/>
      <c r="NOI235" s="49"/>
      <c r="NOJ235" s="28"/>
      <c r="NOK235" s="196"/>
      <c r="NOL235" s="119"/>
      <c r="NOM235" s="47"/>
      <c r="NON235" s="47"/>
      <c r="NOO235" s="48"/>
      <c r="NOP235" s="49"/>
      <c r="NOQ235" s="28"/>
      <c r="NOR235" s="196"/>
      <c r="NOS235" s="119"/>
      <c r="NOT235" s="47"/>
      <c r="NOU235" s="47"/>
      <c r="NOV235" s="48"/>
      <c r="NOW235" s="49"/>
      <c r="NOX235" s="28"/>
      <c r="NOY235" s="196"/>
      <c r="NOZ235" s="119"/>
      <c r="NPA235" s="47"/>
      <c r="NPB235" s="47"/>
      <c r="NPC235" s="48"/>
      <c r="NPD235" s="49"/>
      <c r="NPE235" s="28"/>
      <c r="NPF235" s="196"/>
      <c r="NPG235" s="119"/>
      <c r="NPH235" s="47"/>
      <c r="NPI235" s="47"/>
      <c r="NPJ235" s="48"/>
      <c r="NPK235" s="49"/>
      <c r="NPL235" s="28"/>
      <c r="NPM235" s="196"/>
      <c r="NPN235" s="119"/>
      <c r="NPO235" s="47"/>
      <c r="NPP235" s="47"/>
      <c r="NPQ235" s="48"/>
      <c r="NPR235" s="49"/>
      <c r="NPS235" s="28"/>
      <c r="NPT235" s="196"/>
      <c r="NPU235" s="119"/>
      <c r="NPV235" s="47"/>
      <c r="NPW235" s="47"/>
      <c r="NPX235" s="48"/>
      <c r="NPY235" s="49"/>
      <c r="NPZ235" s="28"/>
      <c r="NQA235" s="196"/>
      <c r="NQB235" s="119"/>
      <c r="NQC235" s="47"/>
      <c r="NQD235" s="47"/>
      <c r="NQE235" s="48"/>
      <c r="NQF235" s="49"/>
      <c r="NQG235" s="28"/>
      <c r="NQH235" s="196"/>
      <c r="NQI235" s="119"/>
      <c r="NQJ235" s="47"/>
      <c r="NQK235" s="47"/>
      <c r="NQL235" s="48"/>
      <c r="NQM235" s="49"/>
      <c r="NQN235" s="28"/>
      <c r="NQO235" s="196"/>
      <c r="NQP235" s="119"/>
      <c r="NQQ235" s="47"/>
      <c r="NQR235" s="47"/>
      <c r="NQS235" s="48"/>
      <c r="NQT235" s="49"/>
      <c r="NQU235" s="28"/>
      <c r="NQV235" s="196"/>
      <c r="NQW235" s="119"/>
      <c r="NQX235" s="47"/>
      <c r="NQY235" s="47"/>
      <c r="NQZ235" s="48"/>
      <c r="NRA235" s="49"/>
      <c r="NRB235" s="28"/>
      <c r="NRC235" s="196"/>
      <c r="NRD235" s="119"/>
      <c r="NRE235" s="47"/>
      <c r="NRF235" s="47"/>
      <c r="NRG235" s="48"/>
      <c r="NRH235" s="49"/>
      <c r="NRI235" s="28"/>
      <c r="NRJ235" s="196"/>
      <c r="NRK235" s="119"/>
      <c r="NRL235" s="47"/>
      <c r="NRM235" s="47"/>
      <c r="NRN235" s="48"/>
      <c r="NRO235" s="49"/>
      <c r="NRP235" s="28"/>
      <c r="NRQ235" s="196"/>
      <c r="NRR235" s="119"/>
      <c r="NRS235" s="47"/>
      <c r="NRT235" s="47"/>
      <c r="NRU235" s="48"/>
      <c r="NRV235" s="49"/>
      <c r="NRW235" s="28"/>
      <c r="NRX235" s="196"/>
      <c r="NRY235" s="119"/>
      <c r="NRZ235" s="47"/>
      <c r="NSA235" s="47"/>
      <c r="NSB235" s="48"/>
      <c r="NSC235" s="49"/>
      <c r="NSD235" s="28"/>
      <c r="NSE235" s="196"/>
      <c r="NSF235" s="119"/>
      <c r="NSG235" s="47"/>
      <c r="NSH235" s="47"/>
      <c r="NSI235" s="48"/>
      <c r="NSJ235" s="49"/>
      <c r="NSK235" s="28"/>
      <c r="NSL235" s="196"/>
      <c r="NSM235" s="119"/>
      <c r="NSN235" s="47"/>
      <c r="NSO235" s="47"/>
      <c r="NSP235" s="48"/>
      <c r="NSQ235" s="49"/>
      <c r="NSR235" s="28"/>
      <c r="NSS235" s="196"/>
      <c r="NST235" s="119"/>
      <c r="NSU235" s="47"/>
      <c r="NSV235" s="47"/>
      <c r="NSW235" s="48"/>
      <c r="NSX235" s="49"/>
      <c r="NSY235" s="28"/>
      <c r="NSZ235" s="196"/>
      <c r="NTA235" s="119"/>
      <c r="NTB235" s="47"/>
      <c r="NTC235" s="47"/>
      <c r="NTD235" s="48"/>
      <c r="NTE235" s="49"/>
      <c r="NTF235" s="28"/>
      <c r="NTG235" s="196"/>
      <c r="NTH235" s="119"/>
      <c r="NTI235" s="47"/>
      <c r="NTJ235" s="47"/>
      <c r="NTK235" s="48"/>
      <c r="NTL235" s="49"/>
      <c r="NTM235" s="28"/>
      <c r="NTN235" s="196"/>
      <c r="NTO235" s="119"/>
      <c r="NTP235" s="47"/>
      <c r="NTQ235" s="47"/>
      <c r="NTR235" s="48"/>
      <c r="NTS235" s="49"/>
      <c r="NTT235" s="28"/>
      <c r="NTU235" s="196"/>
      <c r="NTV235" s="119"/>
      <c r="NTW235" s="47"/>
      <c r="NTX235" s="47"/>
      <c r="NTY235" s="48"/>
      <c r="NTZ235" s="49"/>
      <c r="NUA235" s="28"/>
      <c r="NUB235" s="196"/>
      <c r="NUC235" s="119"/>
      <c r="NUD235" s="47"/>
      <c r="NUE235" s="47"/>
      <c r="NUF235" s="48"/>
      <c r="NUG235" s="49"/>
      <c r="NUH235" s="28"/>
      <c r="NUI235" s="196"/>
      <c r="NUJ235" s="119"/>
      <c r="NUK235" s="47"/>
      <c r="NUL235" s="47"/>
      <c r="NUM235" s="48"/>
      <c r="NUN235" s="49"/>
      <c r="NUO235" s="28"/>
      <c r="NUP235" s="196"/>
      <c r="NUQ235" s="119"/>
      <c r="NUR235" s="47"/>
      <c r="NUS235" s="47"/>
      <c r="NUT235" s="48"/>
      <c r="NUU235" s="49"/>
      <c r="NUV235" s="28"/>
      <c r="NUW235" s="196"/>
      <c r="NUX235" s="119"/>
      <c r="NUY235" s="47"/>
      <c r="NUZ235" s="47"/>
      <c r="NVA235" s="48"/>
      <c r="NVB235" s="49"/>
      <c r="NVC235" s="28"/>
      <c r="NVD235" s="196"/>
      <c r="NVE235" s="119"/>
      <c r="NVF235" s="47"/>
      <c r="NVG235" s="47"/>
      <c r="NVH235" s="48"/>
      <c r="NVI235" s="49"/>
      <c r="NVJ235" s="28"/>
      <c r="NVK235" s="196"/>
      <c r="NVL235" s="119"/>
      <c r="NVM235" s="47"/>
      <c r="NVN235" s="47"/>
      <c r="NVO235" s="48"/>
      <c r="NVP235" s="49"/>
      <c r="NVQ235" s="28"/>
      <c r="NVR235" s="196"/>
      <c r="NVS235" s="119"/>
      <c r="NVT235" s="47"/>
      <c r="NVU235" s="47"/>
      <c r="NVV235" s="48"/>
      <c r="NVW235" s="49"/>
      <c r="NVX235" s="28"/>
      <c r="NVY235" s="196"/>
      <c r="NVZ235" s="119"/>
      <c r="NWA235" s="47"/>
      <c r="NWB235" s="47"/>
      <c r="NWC235" s="48"/>
      <c r="NWD235" s="49"/>
      <c r="NWE235" s="28"/>
      <c r="NWF235" s="196"/>
      <c r="NWG235" s="119"/>
      <c r="NWH235" s="47"/>
      <c r="NWI235" s="47"/>
      <c r="NWJ235" s="48"/>
      <c r="NWK235" s="49"/>
      <c r="NWL235" s="28"/>
      <c r="NWM235" s="196"/>
      <c r="NWN235" s="119"/>
      <c r="NWO235" s="47"/>
      <c r="NWP235" s="47"/>
      <c r="NWQ235" s="48"/>
      <c r="NWR235" s="49"/>
      <c r="NWS235" s="28"/>
      <c r="NWT235" s="196"/>
      <c r="NWU235" s="119"/>
      <c r="NWV235" s="47"/>
      <c r="NWW235" s="47"/>
      <c r="NWX235" s="48"/>
      <c r="NWY235" s="49"/>
      <c r="NWZ235" s="28"/>
      <c r="NXA235" s="196"/>
      <c r="NXB235" s="119"/>
      <c r="NXC235" s="47"/>
      <c r="NXD235" s="47"/>
      <c r="NXE235" s="48"/>
      <c r="NXF235" s="49"/>
      <c r="NXG235" s="28"/>
      <c r="NXH235" s="196"/>
      <c r="NXI235" s="119"/>
      <c r="NXJ235" s="47"/>
      <c r="NXK235" s="47"/>
      <c r="NXL235" s="48"/>
      <c r="NXM235" s="49"/>
      <c r="NXN235" s="28"/>
      <c r="NXO235" s="196"/>
      <c r="NXP235" s="119"/>
      <c r="NXQ235" s="47"/>
      <c r="NXR235" s="47"/>
      <c r="NXS235" s="48"/>
      <c r="NXT235" s="49"/>
      <c r="NXU235" s="28"/>
      <c r="NXV235" s="196"/>
      <c r="NXW235" s="119"/>
      <c r="NXX235" s="47"/>
      <c r="NXY235" s="47"/>
      <c r="NXZ235" s="48"/>
      <c r="NYA235" s="49"/>
      <c r="NYB235" s="28"/>
      <c r="NYC235" s="196"/>
      <c r="NYD235" s="119"/>
      <c r="NYE235" s="47"/>
      <c r="NYF235" s="47"/>
      <c r="NYG235" s="48"/>
      <c r="NYH235" s="49"/>
      <c r="NYI235" s="28"/>
      <c r="NYJ235" s="196"/>
      <c r="NYK235" s="119"/>
      <c r="NYL235" s="47"/>
      <c r="NYM235" s="47"/>
      <c r="NYN235" s="48"/>
      <c r="NYO235" s="49"/>
      <c r="NYP235" s="28"/>
      <c r="NYQ235" s="196"/>
      <c r="NYR235" s="119"/>
      <c r="NYS235" s="47"/>
      <c r="NYT235" s="47"/>
      <c r="NYU235" s="48"/>
      <c r="NYV235" s="49"/>
      <c r="NYW235" s="28"/>
      <c r="NYX235" s="196"/>
      <c r="NYY235" s="119"/>
      <c r="NYZ235" s="47"/>
      <c r="NZA235" s="47"/>
      <c r="NZB235" s="48"/>
      <c r="NZC235" s="49"/>
      <c r="NZD235" s="28"/>
      <c r="NZE235" s="196"/>
      <c r="NZF235" s="119"/>
      <c r="NZG235" s="47"/>
      <c r="NZH235" s="47"/>
      <c r="NZI235" s="48"/>
      <c r="NZJ235" s="49"/>
      <c r="NZK235" s="28"/>
      <c r="NZL235" s="196"/>
      <c r="NZM235" s="119"/>
      <c r="NZN235" s="47"/>
      <c r="NZO235" s="47"/>
      <c r="NZP235" s="48"/>
      <c r="NZQ235" s="49"/>
      <c r="NZR235" s="28"/>
      <c r="NZS235" s="196"/>
      <c r="NZT235" s="119"/>
      <c r="NZU235" s="47"/>
      <c r="NZV235" s="47"/>
      <c r="NZW235" s="48"/>
      <c r="NZX235" s="49"/>
      <c r="NZY235" s="28"/>
      <c r="NZZ235" s="196"/>
      <c r="OAA235" s="119"/>
      <c r="OAB235" s="47"/>
      <c r="OAC235" s="47"/>
      <c r="OAD235" s="48"/>
      <c r="OAE235" s="49"/>
      <c r="OAF235" s="28"/>
      <c r="OAG235" s="196"/>
      <c r="OAH235" s="119"/>
      <c r="OAI235" s="47"/>
      <c r="OAJ235" s="47"/>
      <c r="OAK235" s="48"/>
      <c r="OAL235" s="49"/>
      <c r="OAM235" s="28"/>
      <c r="OAN235" s="196"/>
      <c r="OAO235" s="119"/>
      <c r="OAP235" s="47"/>
      <c r="OAQ235" s="47"/>
      <c r="OAR235" s="48"/>
      <c r="OAS235" s="49"/>
      <c r="OAT235" s="28"/>
      <c r="OAU235" s="196"/>
      <c r="OAV235" s="119"/>
      <c r="OAW235" s="47"/>
      <c r="OAX235" s="47"/>
      <c r="OAY235" s="48"/>
      <c r="OAZ235" s="49"/>
      <c r="OBA235" s="28"/>
      <c r="OBB235" s="196"/>
      <c r="OBC235" s="119"/>
      <c r="OBD235" s="47"/>
      <c r="OBE235" s="47"/>
      <c r="OBF235" s="48"/>
      <c r="OBG235" s="49"/>
      <c r="OBH235" s="28"/>
      <c r="OBI235" s="196"/>
      <c r="OBJ235" s="119"/>
      <c r="OBK235" s="47"/>
      <c r="OBL235" s="47"/>
      <c r="OBM235" s="48"/>
      <c r="OBN235" s="49"/>
      <c r="OBO235" s="28"/>
      <c r="OBP235" s="196"/>
      <c r="OBQ235" s="119"/>
      <c r="OBR235" s="47"/>
      <c r="OBS235" s="47"/>
      <c r="OBT235" s="48"/>
      <c r="OBU235" s="49"/>
      <c r="OBV235" s="28"/>
      <c r="OBW235" s="196"/>
      <c r="OBX235" s="119"/>
      <c r="OBY235" s="47"/>
      <c r="OBZ235" s="47"/>
      <c r="OCA235" s="48"/>
      <c r="OCB235" s="49"/>
      <c r="OCC235" s="28"/>
      <c r="OCD235" s="196"/>
      <c r="OCE235" s="119"/>
      <c r="OCF235" s="47"/>
      <c r="OCG235" s="47"/>
      <c r="OCH235" s="48"/>
      <c r="OCI235" s="49"/>
      <c r="OCJ235" s="28"/>
      <c r="OCK235" s="196"/>
      <c r="OCL235" s="119"/>
      <c r="OCM235" s="47"/>
      <c r="OCN235" s="47"/>
      <c r="OCO235" s="48"/>
      <c r="OCP235" s="49"/>
      <c r="OCQ235" s="28"/>
      <c r="OCR235" s="196"/>
      <c r="OCS235" s="119"/>
      <c r="OCT235" s="47"/>
      <c r="OCU235" s="47"/>
      <c r="OCV235" s="48"/>
      <c r="OCW235" s="49"/>
      <c r="OCX235" s="28"/>
      <c r="OCY235" s="196"/>
      <c r="OCZ235" s="119"/>
      <c r="ODA235" s="47"/>
      <c r="ODB235" s="47"/>
      <c r="ODC235" s="48"/>
      <c r="ODD235" s="49"/>
      <c r="ODE235" s="28"/>
      <c r="ODF235" s="196"/>
      <c r="ODG235" s="119"/>
      <c r="ODH235" s="47"/>
      <c r="ODI235" s="47"/>
      <c r="ODJ235" s="48"/>
      <c r="ODK235" s="49"/>
      <c r="ODL235" s="28"/>
      <c r="ODM235" s="196"/>
      <c r="ODN235" s="119"/>
      <c r="ODO235" s="47"/>
      <c r="ODP235" s="47"/>
      <c r="ODQ235" s="48"/>
      <c r="ODR235" s="49"/>
      <c r="ODS235" s="28"/>
      <c r="ODT235" s="196"/>
      <c r="ODU235" s="119"/>
      <c r="ODV235" s="47"/>
      <c r="ODW235" s="47"/>
      <c r="ODX235" s="48"/>
      <c r="ODY235" s="49"/>
      <c r="ODZ235" s="28"/>
      <c r="OEA235" s="196"/>
      <c r="OEB235" s="119"/>
      <c r="OEC235" s="47"/>
      <c r="OED235" s="47"/>
      <c r="OEE235" s="48"/>
      <c r="OEF235" s="49"/>
      <c r="OEG235" s="28"/>
      <c r="OEH235" s="196"/>
      <c r="OEI235" s="119"/>
      <c r="OEJ235" s="47"/>
      <c r="OEK235" s="47"/>
      <c r="OEL235" s="48"/>
      <c r="OEM235" s="49"/>
      <c r="OEN235" s="28"/>
      <c r="OEO235" s="196"/>
      <c r="OEP235" s="119"/>
      <c r="OEQ235" s="47"/>
      <c r="OER235" s="47"/>
      <c r="OES235" s="48"/>
      <c r="OET235" s="49"/>
      <c r="OEU235" s="28"/>
      <c r="OEV235" s="196"/>
      <c r="OEW235" s="119"/>
      <c r="OEX235" s="47"/>
      <c r="OEY235" s="47"/>
      <c r="OEZ235" s="48"/>
      <c r="OFA235" s="49"/>
      <c r="OFB235" s="28"/>
      <c r="OFC235" s="196"/>
      <c r="OFD235" s="119"/>
      <c r="OFE235" s="47"/>
      <c r="OFF235" s="47"/>
      <c r="OFG235" s="48"/>
      <c r="OFH235" s="49"/>
      <c r="OFI235" s="28"/>
      <c r="OFJ235" s="196"/>
      <c r="OFK235" s="119"/>
      <c r="OFL235" s="47"/>
      <c r="OFM235" s="47"/>
      <c r="OFN235" s="48"/>
      <c r="OFO235" s="49"/>
      <c r="OFP235" s="28"/>
      <c r="OFQ235" s="196"/>
      <c r="OFR235" s="119"/>
      <c r="OFS235" s="47"/>
      <c r="OFT235" s="47"/>
      <c r="OFU235" s="48"/>
      <c r="OFV235" s="49"/>
      <c r="OFW235" s="28"/>
      <c r="OFX235" s="196"/>
      <c r="OFY235" s="119"/>
      <c r="OFZ235" s="47"/>
      <c r="OGA235" s="47"/>
      <c r="OGB235" s="48"/>
      <c r="OGC235" s="49"/>
      <c r="OGD235" s="28"/>
      <c r="OGE235" s="196"/>
      <c r="OGF235" s="119"/>
      <c r="OGG235" s="47"/>
      <c r="OGH235" s="47"/>
      <c r="OGI235" s="48"/>
      <c r="OGJ235" s="49"/>
      <c r="OGK235" s="28"/>
      <c r="OGL235" s="196"/>
      <c r="OGM235" s="119"/>
      <c r="OGN235" s="47"/>
      <c r="OGO235" s="47"/>
      <c r="OGP235" s="48"/>
      <c r="OGQ235" s="49"/>
      <c r="OGR235" s="28"/>
      <c r="OGS235" s="196"/>
      <c r="OGT235" s="119"/>
      <c r="OGU235" s="47"/>
      <c r="OGV235" s="47"/>
      <c r="OGW235" s="48"/>
      <c r="OGX235" s="49"/>
      <c r="OGY235" s="28"/>
      <c r="OGZ235" s="196"/>
      <c r="OHA235" s="119"/>
      <c r="OHB235" s="47"/>
      <c r="OHC235" s="47"/>
      <c r="OHD235" s="48"/>
      <c r="OHE235" s="49"/>
      <c r="OHF235" s="28"/>
      <c r="OHG235" s="196"/>
      <c r="OHH235" s="119"/>
      <c r="OHI235" s="47"/>
      <c r="OHJ235" s="47"/>
      <c r="OHK235" s="48"/>
      <c r="OHL235" s="49"/>
      <c r="OHM235" s="28"/>
      <c r="OHN235" s="196"/>
      <c r="OHO235" s="119"/>
      <c r="OHP235" s="47"/>
      <c r="OHQ235" s="47"/>
      <c r="OHR235" s="48"/>
      <c r="OHS235" s="49"/>
      <c r="OHT235" s="28"/>
      <c r="OHU235" s="196"/>
      <c r="OHV235" s="119"/>
      <c r="OHW235" s="47"/>
      <c r="OHX235" s="47"/>
      <c r="OHY235" s="48"/>
      <c r="OHZ235" s="49"/>
      <c r="OIA235" s="28"/>
      <c r="OIB235" s="196"/>
      <c r="OIC235" s="119"/>
      <c r="OID235" s="47"/>
      <c r="OIE235" s="47"/>
      <c r="OIF235" s="48"/>
      <c r="OIG235" s="49"/>
      <c r="OIH235" s="28"/>
      <c r="OII235" s="196"/>
      <c r="OIJ235" s="119"/>
      <c r="OIK235" s="47"/>
      <c r="OIL235" s="47"/>
      <c r="OIM235" s="48"/>
      <c r="OIN235" s="49"/>
      <c r="OIO235" s="28"/>
      <c r="OIP235" s="196"/>
      <c r="OIQ235" s="119"/>
      <c r="OIR235" s="47"/>
      <c r="OIS235" s="47"/>
      <c r="OIT235" s="48"/>
      <c r="OIU235" s="49"/>
      <c r="OIV235" s="28"/>
      <c r="OIW235" s="196"/>
      <c r="OIX235" s="119"/>
      <c r="OIY235" s="47"/>
      <c r="OIZ235" s="47"/>
      <c r="OJA235" s="48"/>
      <c r="OJB235" s="49"/>
      <c r="OJC235" s="28"/>
      <c r="OJD235" s="196"/>
      <c r="OJE235" s="119"/>
      <c r="OJF235" s="47"/>
      <c r="OJG235" s="47"/>
      <c r="OJH235" s="48"/>
      <c r="OJI235" s="49"/>
      <c r="OJJ235" s="28"/>
      <c r="OJK235" s="196"/>
      <c r="OJL235" s="119"/>
      <c r="OJM235" s="47"/>
      <c r="OJN235" s="47"/>
      <c r="OJO235" s="48"/>
      <c r="OJP235" s="49"/>
      <c r="OJQ235" s="28"/>
      <c r="OJR235" s="196"/>
      <c r="OJS235" s="119"/>
      <c r="OJT235" s="47"/>
      <c r="OJU235" s="47"/>
      <c r="OJV235" s="48"/>
      <c r="OJW235" s="49"/>
      <c r="OJX235" s="28"/>
      <c r="OJY235" s="196"/>
      <c r="OJZ235" s="119"/>
      <c r="OKA235" s="47"/>
      <c r="OKB235" s="47"/>
      <c r="OKC235" s="48"/>
      <c r="OKD235" s="49"/>
      <c r="OKE235" s="28"/>
      <c r="OKF235" s="196"/>
      <c r="OKG235" s="119"/>
      <c r="OKH235" s="47"/>
      <c r="OKI235" s="47"/>
      <c r="OKJ235" s="48"/>
      <c r="OKK235" s="49"/>
      <c r="OKL235" s="28"/>
      <c r="OKM235" s="196"/>
      <c r="OKN235" s="119"/>
      <c r="OKO235" s="47"/>
      <c r="OKP235" s="47"/>
      <c r="OKQ235" s="48"/>
      <c r="OKR235" s="49"/>
      <c r="OKS235" s="28"/>
      <c r="OKT235" s="196"/>
      <c r="OKU235" s="119"/>
      <c r="OKV235" s="47"/>
      <c r="OKW235" s="47"/>
      <c r="OKX235" s="48"/>
      <c r="OKY235" s="49"/>
      <c r="OKZ235" s="28"/>
      <c r="OLA235" s="196"/>
      <c r="OLB235" s="119"/>
      <c r="OLC235" s="47"/>
      <c r="OLD235" s="47"/>
      <c r="OLE235" s="48"/>
      <c r="OLF235" s="49"/>
      <c r="OLG235" s="28"/>
      <c r="OLH235" s="196"/>
      <c r="OLI235" s="119"/>
      <c r="OLJ235" s="47"/>
      <c r="OLK235" s="47"/>
      <c r="OLL235" s="48"/>
      <c r="OLM235" s="49"/>
      <c r="OLN235" s="28"/>
      <c r="OLO235" s="196"/>
      <c r="OLP235" s="119"/>
      <c r="OLQ235" s="47"/>
      <c r="OLR235" s="47"/>
      <c r="OLS235" s="48"/>
      <c r="OLT235" s="49"/>
      <c r="OLU235" s="28"/>
      <c r="OLV235" s="196"/>
      <c r="OLW235" s="119"/>
      <c r="OLX235" s="47"/>
      <c r="OLY235" s="47"/>
      <c r="OLZ235" s="48"/>
      <c r="OMA235" s="49"/>
      <c r="OMB235" s="28"/>
      <c r="OMC235" s="196"/>
      <c r="OMD235" s="119"/>
      <c r="OME235" s="47"/>
      <c r="OMF235" s="47"/>
      <c r="OMG235" s="48"/>
      <c r="OMH235" s="49"/>
      <c r="OMI235" s="28"/>
      <c r="OMJ235" s="196"/>
      <c r="OMK235" s="119"/>
      <c r="OML235" s="47"/>
      <c r="OMM235" s="47"/>
      <c r="OMN235" s="48"/>
      <c r="OMO235" s="49"/>
      <c r="OMP235" s="28"/>
      <c r="OMQ235" s="196"/>
      <c r="OMR235" s="119"/>
      <c r="OMS235" s="47"/>
      <c r="OMT235" s="47"/>
      <c r="OMU235" s="48"/>
      <c r="OMV235" s="49"/>
      <c r="OMW235" s="28"/>
      <c r="OMX235" s="196"/>
      <c r="OMY235" s="119"/>
      <c r="OMZ235" s="47"/>
      <c r="ONA235" s="47"/>
      <c r="ONB235" s="48"/>
      <c r="ONC235" s="49"/>
      <c r="OND235" s="28"/>
      <c r="ONE235" s="196"/>
      <c r="ONF235" s="119"/>
      <c r="ONG235" s="47"/>
      <c r="ONH235" s="47"/>
      <c r="ONI235" s="48"/>
      <c r="ONJ235" s="49"/>
      <c r="ONK235" s="28"/>
      <c r="ONL235" s="196"/>
      <c r="ONM235" s="119"/>
      <c r="ONN235" s="47"/>
      <c r="ONO235" s="47"/>
      <c r="ONP235" s="48"/>
      <c r="ONQ235" s="49"/>
      <c r="ONR235" s="28"/>
      <c r="ONS235" s="196"/>
      <c r="ONT235" s="119"/>
      <c r="ONU235" s="47"/>
      <c r="ONV235" s="47"/>
      <c r="ONW235" s="48"/>
      <c r="ONX235" s="49"/>
      <c r="ONY235" s="28"/>
      <c r="ONZ235" s="196"/>
      <c r="OOA235" s="119"/>
      <c r="OOB235" s="47"/>
      <c r="OOC235" s="47"/>
      <c r="OOD235" s="48"/>
      <c r="OOE235" s="49"/>
      <c r="OOF235" s="28"/>
      <c r="OOG235" s="196"/>
      <c r="OOH235" s="119"/>
      <c r="OOI235" s="47"/>
      <c r="OOJ235" s="47"/>
      <c r="OOK235" s="48"/>
      <c r="OOL235" s="49"/>
      <c r="OOM235" s="28"/>
      <c r="OON235" s="196"/>
      <c r="OOO235" s="119"/>
      <c r="OOP235" s="47"/>
      <c r="OOQ235" s="47"/>
      <c r="OOR235" s="48"/>
      <c r="OOS235" s="49"/>
      <c r="OOT235" s="28"/>
      <c r="OOU235" s="196"/>
      <c r="OOV235" s="119"/>
      <c r="OOW235" s="47"/>
      <c r="OOX235" s="47"/>
      <c r="OOY235" s="48"/>
      <c r="OOZ235" s="49"/>
      <c r="OPA235" s="28"/>
      <c r="OPB235" s="196"/>
      <c r="OPC235" s="119"/>
      <c r="OPD235" s="47"/>
      <c r="OPE235" s="47"/>
      <c r="OPF235" s="48"/>
      <c r="OPG235" s="49"/>
      <c r="OPH235" s="28"/>
      <c r="OPI235" s="196"/>
      <c r="OPJ235" s="119"/>
      <c r="OPK235" s="47"/>
      <c r="OPL235" s="47"/>
      <c r="OPM235" s="48"/>
      <c r="OPN235" s="49"/>
      <c r="OPO235" s="28"/>
      <c r="OPP235" s="196"/>
      <c r="OPQ235" s="119"/>
      <c r="OPR235" s="47"/>
      <c r="OPS235" s="47"/>
      <c r="OPT235" s="48"/>
      <c r="OPU235" s="49"/>
      <c r="OPV235" s="28"/>
      <c r="OPW235" s="196"/>
      <c r="OPX235" s="119"/>
      <c r="OPY235" s="47"/>
      <c r="OPZ235" s="47"/>
      <c r="OQA235" s="48"/>
      <c r="OQB235" s="49"/>
      <c r="OQC235" s="28"/>
      <c r="OQD235" s="196"/>
      <c r="OQE235" s="119"/>
      <c r="OQF235" s="47"/>
      <c r="OQG235" s="47"/>
      <c r="OQH235" s="48"/>
      <c r="OQI235" s="49"/>
      <c r="OQJ235" s="28"/>
      <c r="OQK235" s="196"/>
      <c r="OQL235" s="119"/>
      <c r="OQM235" s="47"/>
      <c r="OQN235" s="47"/>
      <c r="OQO235" s="48"/>
      <c r="OQP235" s="49"/>
      <c r="OQQ235" s="28"/>
      <c r="OQR235" s="196"/>
      <c r="OQS235" s="119"/>
      <c r="OQT235" s="47"/>
      <c r="OQU235" s="47"/>
      <c r="OQV235" s="48"/>
      <c r="OQW235" s="49"/>
      <c r="OQX235" s="28"/>
      <c r="OQY235" s="196"/>
      <c r="OQZ235" s="119"/>
      <c r="ORA235" s="47"/>
      <c r="ORB235" s="47"/>
      <c r="ORC235" s="48"/>
      <c r="ORD235" s="49"/>
      <c r="ORE235" s="28"/>
      <c r="ORF235" s="196"/>
      <c r="ORG235" s="119"/>
      <c r="ORH235" s="47"/>
      <c r="ORI235" s="47"/>
      <c r="ORJ235" s="48"/>
      <c r="ORK235" s="49"/>
      <c r="ORL235" s="28"/>
      <c r="ORM235" s="196"/>
      <c r="ORN235" s="119"/>
      <c r="ORO235" s="47"/>
      <c r="ORP235" s="47"/>
      <c r="ORQ235" s="48"/>
      <c r="ORR235" s="49"/>
      <c r="ORS235" s="28"/>
      <c r="ORT235" s="196"/>
      <c r="ORU235" s="119"/>
      <c r="ORV235" s="47"/>
      <c r="ORW235" s="47"/>
      <c r="ORX235" s="48"/>
      <c r="ORY235" s="49"/>
      <c r="ORZ235" s="28"/>
      <c r="OSA235" s="196"/>
      <c r="OSB235" s="119"/>
      <c r="OSC235" s="47"/>
      <c r="OSD235" s="47"/>
      <c r="OSE235" s="48"/>
      <c r="OSF235" s="49"/>
      <c r="OSG235" s="28"/>
      <c r="OSH235" s="196"/>
      <c r="OSI235" s="119"/>
      <c r="OSJ235" s="47"/>
      <c r="OSK235" s="47"/>
      <c r="OSL235" s="48"/>
      <c r="OSM235" s="49"/>
      <c r="OSN235" s="28"/>
      <c r="OSO235" s="196"/>
      <c r="OSP235" s="119"/>
      <c r="OSQ235" s="47"/>
      <c r="OSR235" s="47"/>
      <c r="OSS235" s="48"/>
      <c r="OST235" s="49"/>
      <c r="OSU235" s="28"/>
      <c r="OSV235" s="196"/>
      <c r="OSW235" s="119"/>
      <c r="OSX235" s="47"/>
      <c r="OSY235" s="47"/>
      <c r="OSZ235" s="48"/>
      <c r="OTA235" s="49"/>
      <c r="OTB235" s="28"/>
      <c r="OTC235" s="196"/>
      <c r="OTD235" s="119"/>
      <c r="OTE235" s="47"/>
      <c r="OTF235" s="47"/>
      <c r="OTG235" s="48"/>
      <c r="OTH235" s="49"/>
      <c r="OTI235" s="28"/>
      <c r="OTJ235" s="196"/>
      <c r="OTK235" s="119"/>
      <c r="OTL235" s="47"/>
      <c r="OTM235" s="47"/>
      <c r="OTN235" s="48"/>
      <c r="OTO235" s="49"/>
      <c r="OTP235" s="28"/>
      <c r="OTQ235" s="196"/>
      <c r="OTR235" s="119"/>
      <c r="OTS235" s="47"/>
      <c r="OTT235" s="47"/>
      <c r="OTU235" s="48"/>
      <c r="OTV235" s="49"/>
      <c r="OTW235" s="28"/>
      <c r="OTX235" s="196"/>
      <c r="OTY235" s="119"/>
      <c r="OTZ235" s="47"/>
      <c r="OUA235" s="47"/>
      <c r="OUB235" s="48"/>
      <c r="OUC235" s="49"/>
      <c r="OUD235" s="28"/>
      <c r="OUE235" s="196"/>
      <c r="OUF235" s="119"/>
      <c r="OUG235" s="47"/>
      <c r="OUH235" s="47"/>
      <c r="OUI235" s="48"/>
      <c r="OUJ235" s="49"/>
      <c r="OUK235" s="28"/>
      <c r="OUL235" s="196"/>
      <c r="OUM235" s="119"/>
      <c r="OUN235" s="47"/>
      <c r="OUO235" s="47"/>
      <c r="OUP235" s="48"/>
      <c r="OUQ235" s="49"/>
      <c r="OUR235" s="28"/>
      <c r="OUS235" s="196"/>
      <c r="OUT235" s="119"/>
      <c r="OUU235" s="47"/>
      <c r="OUV235" s="47"/>
      <c r="OUW235" s="48"/>
      <c r="OUX235" s="49"/>
      <c r="OUY235" s="28"/>
      <c r="OUZ235" s="196"/>
      <c r="OVA235" s="119"/>
      <c r="OVB235" s="47"/>
      <c r="OVC235" s="47"/>
      <c r="OVD235" s="48"/>
      <c r="OVE235" s="49"/>
      <c r="OVF235" s="28"/>
      <c r="OVG235" s="196"/>
      <c r="OVH235" s="119"/>
      <c r="OVI235" s="47"/>
      <c r="OVJ235" s="47"/>
      <c r="OVK235" s="48"/>
      <c r="OVL235" s="49"/>
      <c r="OVM235" s="28"/>
      <c r="OVN235" s="196"/>
      <c r="OVO235" s="119"/>
      <c r="OVP235" s="47"/>
      <c r="OVQ235" s="47"/>
      <c r="OVR235" s="48"/>
      <c r="OVS235" s="49"/>
      <c r="OVT235" s="28"/>
      <c r="OVU235" s="196"/>
      <c r="OVV235" s="119"/>
      <c r="OVW235" s="47"/>
      <c r="OVX235" s="47"/>
      <c r="OVY235" s="48"/>
      <c r="OVZ235" s="49"/>
      <c r="OWA235" s="28"/>
      <c r="OWB235" s="196"/>
      <c r="OWC235" s="119"/>
      <c r="OWD235" s="47"/>
      <c r="OWE235" s="47"/>
      <c r="OWF235" s="48"/>
      <c r="OWG235" s="49"/>
      <c r="OWH235" s="28"/>
      <c r="OWI235" s="196"/>
      <c r="OWJ235" s="119"/>
      <c r="OWK235" s="47"/>
      <c r="OWL235" s="47"/>
      <c r="OWM235" s="48"/>
      <c r="OWN235" s="49"/>
      <c r="OWO235" s="28"/>
      <c r="OWP235" s="196"/>
      <c r="OWQ235" s="119"/>
      <c r="OWR235" s="47"/>
      <c r="OWS235" s="47"/>
      <c r="OWT235" s="48"/>
      <c r="OWU235" s="49"/>
      <c r="OWV235" s="28"/>
      <c r="OWW235" s="196"/>
      <c r="OWX235" s="119"/>
      <c r="OWY235" s="47"/>
      <c r="OWZ235" s="47"/>
      <c r="OXA235" s="48"/>
      <c r="OXB235" s="49"/>
      <c r="OXC235" s="28"/>
      <c r="OXD235" s="196"/>
      <c r="OXE235" s="119"/>
      <c r="OXF235" s="47"/>
      <c r="OXG235" s="47"/>
      <c r="OXH235" s="48"/>
      <c r="OXI235" s="49"/>
      <c r="OXJ235" s="28"/>
      <c r="OXK235" s="196"/>
      <c r="OXL235" s="119"/>
      <c r="OXM235" s="47"/>
      <c r="OXN235" s="47"/>
      <c r="OXO235" s="48"/>
      <c r="OXP235" s="49"/>
      <c r="OXQ235" s="28"/>
      <c r="OXR235" s="196"/>
      <c r="OXS235" s="119"/>
      <c r="OXT235" s="47"/>
      <c r="OXU235" s="47"/>
      <c r="OXV235" s="48"/>
      <c r="OXW235" s="49"/>
      <c r="OXX235" s="28"/>
      <c r="OXY235" s="196"/>
      <c r="OXZ235" s="119"/>
      <c r="OYA235" s="47"/>
      <c r="OYB235" s="47"/>
      <c r="OYC235" s="48"/>
      <c r="OYD235" s="49"/>
      <c r="OYE235" s="28"/>
      <c r="OYF235" s="196"/>
      <c r="OYG235" s="119"/>
      <c r="OYH235" s="47"/>
      <c r="OYI235" s="47"/>
      <c r="OYJ235" s="48"/>
      <c r="OYK235" s="49"/>
      <c r="OYL235" s="28"/>
      <c r="OYM235" s="196"/>
      <c r="OYN235" s="119"/>
      <c r="OYO235" s="47"/>
      <c r="OYP235" s="47"/>
      <c r="OYQ235" s="48"/>
      <c r="OYR235" s="49"/>
      <c r="OYS235" s="28"/>
      <c r="OYT235" s="196"/>
      <c r="OYU235" s="119"/>
      <c r="OYV235" s="47"/>
      <c r="OYW235" s="47"/>
      <c r="OYX235" s="48"/>
      <c r="OYY235" s="49"/>
      <c r="OYZ235" s="28"/>
      <c r="OZA235" s="196"/>
      <c r="OZB235" s="119"/>
      <c r="OZC235" s="47"/>
      <c r="OZD235" s="47"/>
      <c r="OZE235" s="48"/>
      <c r="OZF235" s="49"/>
      <c r="OZG235" s="28"/>
      <c r="OZH235" s="196"/>
      <c r="OZI235" s="119"/>
      <c r="OZJ235" s="47"/>
      <c r="OZK235" s="47"/>
      <c r="OZL235" s="48"/>
      <c r="OZM235" s="49"/>
      <c r="OZN235" s="28"/>
      <c r="OZO235" s="196"/>
      <c r="OZP235" s="119"/>
      <c r="OZQ235" s="47"/>
      <c r="OZR235" s="47"/>
      <c r="OZS235" s="48"/>
      <c r="OZT235" s="49"/>
      <c r="OZU235" s="28"/>
      <c r="OZV235" s="196"/>
      <c r="OZW235" s="119"/>
      <c r="OZX235" s="47"/>
      <c r="OZY235" s="47"/>
      <c r="OZZ235" s="48"/>
      <c r="PAA235" s="49"/>
      <c r="PAB235" s="28"/>
      <c r="PAC235" s="196"/>
      <c r="PAD235" s="119"/>
      <c r="PAE235" s="47"/>
      <c r="PAF235" s="47"/>
      <c r="PAG235" s="48"/>
      <c r="PAH235" s="49"/>
      <c r="PAI235" s="28"/>
      <c r="PAJ235" s="196"/>
      <c r="PAK235" s="119"/>
      <c r="PAL235" s="47"/>
      <c r="PAM235" s="47"/>
      <c r="PAN235" s="48"/>
      <c r="PAO235" s="49"/>
      <c r="PAP235" s="28"/>
      <c r="PAQ235" s="196"/>
      <c r="PAR235" s="119"/>
      <c r="PAS235" s="47"/>
      <c r="PAT235" s="47"/>
      <c r="PAU235" s="48"/>
      <c r="PAV235" s="49"/>
      <c r="PAW235" s="28"/>
      <c r="PAX235" s="196"/>
      <c r="PAY235" s="119"/>
      <c r="PAZ235" s="47"/>
      <c r="PBA235" s="47"/>
      <c r="PBB235" s="48"/>
      <c r="PBC235" s="49"/>
      <c r="PBD235" s="28"/>
      <c r="PBE235" s="196"/>
      <c r="PBF235" s="119"/>
      <c r="PBG235" s="47"/>
      <c r="PBH235" s="47"/>
      <c r="PBI235" s="48"/>
      <c r="PBJ235" s="49"/>
      <c r="PBK235" s="28"/>
      <c r="PBL235" s="196"/>
      <c r="PBM235" s="119"/>
      <c r="PBN235" s="47"/>
      <c r="PBO235" s="47"/>
      <c r="PBP235" s="48"/>
      <c r="PBQ235" s="49"/>
      <c r="PBR235" s="28"/>
      <c r="PBS235" s="196"/>
      <c r="PBT235" s="119"/>
      <c r="PBU235" s="47"/>
      <c r="PBV235" s="47"/>
      <c r="PBW235" s="48"/>
      <c r="PBX235" s="49"/>
      <c r="PBY235" s="28"/>
      <c r="PBZ235" s="196"/>
      <c r="PCA235" s="119"/>
      <c r="PCB235" s="47"/>
      <c r="PCC235" s="47"/>
      <c r="PCD235" s="48"/>
      <c r="PCE235" s="49"/>
      <c r="PCF235" s="28"/>
      <c r="PCG235" s="196"/>
      <c r="PCH235" s="119"/>
      <c r="PCI235" s="47"/>
      <c r="PCJ235" s="47"/>
      <c r="PCK235" s="48"/>
      <c r="PCL235" s="49"/>
      <c r="PCM235" s="28"/>
      <c r="PCN235" s="196"/>
      <c r="PCO235" s="119"/>
      <c r="PCP235" s="47"/>
      <c r="PCQ235" s="47"/>
      <c r="PCR235" s="48"/>
      <c r="PCS235" s="49"/>
      <c r="PCT235" s="28"/>
      <c r="PCU235" s="196"/>
      <c r="PCV235" s="119"/>
      <c r="PCW235" s="47"/>
      <c r="PCX235" s="47"/>
      <c r="PCY235" s="48"/>
      <c r="PCZ235" s="49"/>
      <c r="PDA235" s="28"/>
      <c r="PDB235" s="196"/>
      <c r="PDC235" s="119"/>
      <c r="PDD235" s="47"/>
      <c r="PDE235" s="47"/>
      <c r="PDF235" s="48"/>
      <c r="PDG235" s="49"/>
      <c r="PDH235" s="28"/>
      <c r="PDI235" s="196"/>
      <c r="PDJ235" s="119"/>
      <c r="PDK235" s="47"/>
      <c r="PDL235" s="47"/>
      <c r="PDM235" s="48"/>
      <c r="PDN235" s="49"/>
      <c r="PDO235" s="28"/>
      <c r="PDP235" s="196"/>
      <c r="PDQ235" s="119"/>
      <c r="PDR235" s="47"/>
      <c r="PDS235" s="47"/>
      <c r="PDT235" s="48"/>
      <c r="PDU235" s="49"/>
      <c r="PDV235" s="28"/>
      <c r="PDW235" s="196"/>
      <c r="PDX235" s="119"/>
      <c r="PDY235" s="47"/>
      <c r="PDZ235" s="47"/>
      <c r="PEA235" s="48"/>
      <c r="PEB235" s="49"/>
      <c r="PEC235" s="28"/>
      <c r="PED235" s="196"/>
      <c r="PEE235" s="119"/>
      <c r="PEF235" s="47"/>
      <c r="PEG235" s="47"/>
      <c r="PEH235" s="48"/>
      <c r="PEI235" s="49"/>
      <c r="PEJ235" s="28"/>
      <c r="PEK235" s="196"/>
      <c r="PEL235" s="119"/>
      <c r="PEM235" s="47"/>
      <c r="PEN235" s="47"/>
      <c r="PEO235" s="48"/>
      <c r="PEP235" s="49"/>
      <c r="PEQ235" s="28"/>
      <c r="PER235" s="196"/>
      <c r="PES235" s="119"/>
      <c r="PET235" s="47"/>
      <c r="PEU235" s="47"/>
      <c r="PEV235" s="48"/>
      <c r="PEW235" s="49"/>
      <c r="PEX235" s="28"/>
      <c r="PEY235" s="196"/>
      <c r="PEZ235" s="119"/>
      <c r="PFA235" s="47"/>
      <c r="PFB235" s="47"/>
      <c r="PFC235" s="48"/>
      <c r="PFD235" s="49"/>
      <c r="PFE235" s="28"/>
      <c r="PFF235" s="196"/>
      <c r="PFG235" s="119"/>
      <c r="PFH235" s="47"/>
      <c r="PFI235" s="47"/>
      <c r="PFJ235" s="48"/>
      <c r="PFK235" s="49"/>
      <c r="PFL235" s="28"/>
      <c r="PFM235" s="196"/>
      <c r="PFN235" s="119"/>
      <c r="PFO235" s="47"/>
      <c r="PFP235" s="47"/>
      <c r="PFQ235" s="48"/>
      <c r="PFR235" s="49"/>
      <c r="PFS235" s="28"/>
      <c r="PFT235" s="196"/>
      <c r="PFU235" s="119"/>
      <c r="PFV235" s="47"/>
      <c r="PFW235" s="47"/>
      <c r="PFX235" s="48"/>
      <c r="PFY235" s="49"/>
      <c r="PFZ235" s="28"/>
      <c r="PGA235" s="196"/>
      <c r="PGB235" s="119"/>
      <c r="PGC235" s="47"/>
      <c r="PGD235" s="47"/>
      <c r="PGE235" s="48"/>
      <c r="PGF235" s="49"/>
      <c r="PGG235" s="28"/>
      <c r="PGH235" s="196"/>
      <c r="PGI235" s="119"/>
      <c r="PGJ235" s="47"/>
      <c r="PGK235" s="47"/>
      <c r="PGL235" s="48"/>
      <c r="PGM235" s="49"/>
      <c r="PGN235" s="28"/>
      <c r="PGO235" s="196"/>
      <c r="PGP235" s="119"/>
      <c r="PGQ235" s="47"/>
      <c r="PGR235" s="47"/>
      <c r="PGS235" s="48"/>
      <c r="PGT235" s="49"/>
      <c r="PGU235" s="28"/>
      <c r="PGV235" s="196"/>
      <c r="PGW235" s="119"/>
      <c r="PGX235" s="47"/>
      <c r="PGY235" s="47"/>
      <c r="PGZ235" s="48"/>
      <c r="PHA235" s="49"/>
      <c r="PHB235" s="28"/>
      <c r="PHC235" s="196"/>
      <c r="PHD235" s="119"/>
      <c r="PHE235" s="47"/>
      <c r="PHF235" s="47"/>
      <c r="PHG235" s="48"/>
      <c r="PHH235" s="49"/>
      <c r="PHI235" s="28"/>
      <c r="PHJ235" s="196"/>
      <c r="PHK235" s="119"/>
      <c r="PHL235" s="47"/>
      <c r="PHM235" s="47"/>
      <c r="PHN235" s="48"/>
      <c r="PHO235" s="49"/>
      <c r="PHP235" s="28"/>
      <c r="PHQ235" s="196"/>
      <c r="PHR235" s="119"/>
      <c r="PHS235" s="47"/>
      <c r="PHT235" s="47"/>
      <c r="PHU235" s="48"/>
      <c r="PHV235" s="49"/>
      <c r="PHW235" s="28"/>
      <c r="PHX235" s="196"/>
      <c r="PHY235" s="119"/>
      <c r="PHZ235" s="47"/>
      <c r="PIA235" s="47"/>
      <c r="PIB235" s="48"/>
      <c r="PIC235" s="49"/>
      <c r="PID235" s="28"/>
      <c r="PIE235" s="196"/>
      <c r="PIF235" s="119"/>
      <c r="PIG235" s="47"/>
      <c r="PIH235" s="47"/>
      <c r="PII235" s="48"/>
      <c r="PIJ235" s="49"/>
      <c r="PIK235" s="28"/>
      <c r="PIL235" s="196"/>
      <c r="PIM235" s="119"/>
      <c r="PIN235" s="47"/>
      <c r="PIO235" s="47"/>
      <c r="PIP235" s="48"/>
      <c r="PIQ235" s="49"/>
      <c r="PIR235" s="28"/>
      <c r="PIS235" s="196"/>
      <c r="PIT235" s="119"/>
      <c r="PIU235" s="47"/>
      <c r="PIV235" s="47"/>
      <c r="PIW235" s="48"/>
      <c r="PIX235" s="49"/>
      <c r="PIY235" s="28"/>
      <c r="PIZ235" s="196"/>
      <c r="PJA235" s="119"/>
      <c r="PJB235" s="47"/>
      <c r="PJC235" s="47"/>
      <c r="PJD235" s="48"/>
      <c r="PJE235" s="49"/>
      <c r="PJF235" s="28"/>
      <c r="PJG235" s="196"/>
      <c r="PJH235" s="119"/>
      <c r="PJI235" s="47"/>
      <c r="PJJ235" s="47"/>
      <c r="PJK235" s="48"/>
      <c r="PJL235" s="49"/>
      <c r="PJM235" s="28"/>
      <c r="PJN235" s="196"/>
      <c r="PJO235" s="119"/>
      <c r="PJP235" s="47"/>
      <c r="PJQ235" s="47"/>
      <c r="PJR235" s="48"/>
      <c r="PJS235" s="49"/>
      <c r="PJT235" s="28"/>
      <c r="PJU235" s="196"/>
      <c r="PJV235" s="119"/>
      <c r="PJW235" s="47"/>
      <c r="PJX235" s="47"/>
      <c r="PJY235" s="48"/>
      <c r="PJZ235" s="49"/>
      <c r="PKA235" s="28"/>
      <c r="PKB235" s="196"/>
      <c r="PKC235" s="119"/>
      <c r="PKD235" s="47"/>
      <c r="PKE235" s="47"/>
      <c r="PKF235" s="48"/>
      <c r="PKG235" s="49"/>
      <c r="PKH235" s="28"/>
      <c r="PKI235" s="196"/>
      <c r="PKJ235" s="119"/>
      <c r="PKK235" s="47"/>
      <c r="PKL235" s="47"/>
      <c r="PKM235" s="48"/>
      <c r="PKN235" s="49"/>
      <c r="PKO235" s="28"/>
      <c r="PKP235" s="196"/>
      <c r="PKQ235" s="119"/>
      <c r="PKR235" s="47"/>
      <c r="PKS235" s="47"/>
      <c r="PKT235" s="48"/>
      <c r="PKU235" s="49"/>
      <c r="PKV235" s="28"/>
      <c r="PKW235" s="196"/>
      <c r="PKX235" s="119"/>
      <c r="PKY235" s="47"/>
      <c r="PKZ235" s="47"/>
      <c r="PLA235" s="48"/>
      <c r="PLB235" s="49"/>
      <c r="PLC235" s="28"/>
      <c r="PLD235" s="196"/>
      <c r="PLE235" s="119"/>
      <c r="PLF235" s="47"/>
      <c r="PLG235" s="47"/>
      <c r="PLH235" s="48"/>
      <c r="PLI235" s="49"/>
      <c r="PLJ235" s="28"/>
      <c r="PLK235" s="196"/>
      <c r="PLL235" s="119"/>
      <c r="PLM235" s="47"/>
      <c r="PLN235" s="47"/>
      <c r="PLO235" s="48"/>
      <c r="PLP235" s="49"/>
      <c r="PLQ235" s="28"/>
      <c r="PLR235" s="196"/>
      <c r="PLS235" s="119"/>
      <c r="PLT235" s="47"/>
      <c r="PLU235" s="47"/>
      <c r="PLV235" s="48"/>
      <c r="PLW235" s="49"/>
      <c r="PLX235" s="28"/>
      <c r="PLY235" s="196"/>
      <c r="PLZ235" s="119"/>
      <c r="PMA235" s="47"/>
      <c r="PMB235" s="47"/>
      <c r="PMC235" s="48"/>
      <c r="PMD235" s="49"/>
      <c r="PME235" s="28"/>
      <c r="PMF235" s="196"/>
      <c r="PMG235" s="119"/>
      <c r="PMH235" s="47"/>
      <c r="PMI235" s="47"/>
      <c r="PMJ235" s="48"/>
      <c r="PMK235" s="49"/>
      <c r="PML235" s="28"/>
      <c r="PMM235" s="196"/>
      <c r="PMN235" s="119"/>
      <c r="PMO235" s="47"/>
      <c r="PMP235" s="47"/>
      <c r="PMQ235" s="48"/>
      <c r="PMR235" s="49"/>
      <c r="PMS235" s="28"/>
      <c r="PMT235" s="196"/>
      <c r="PMU235" s="119"/>
      <c r="PMV235" s="47"/>
      <c r="PMW235" s="47"/>
      <c r="PMX235" s="48"/>
      <c r="PMY235" s="49"/>
      <c r="PMZ235" s="28"/>
      <c r="PNA235" s="196"/>
      <c r="PNB235" s="119"/>
      <c r="PNC235" s="47"/>
      <c r="PND235" s="47"/>
      <c r="PNE235" s="48"/>
      <c r="PNF235" s="49"/>
      <c r="PNG235" s="28"/>
      <c r="PNH235" s="196"/>
      <c r="PNI235" s="119"/>
      <c r="PNJ235" s="47"/>
      <c r="PNK235" s="47"/>
      <c r="PNL235" s="48"/>
      <c r="PNM235" s="49"/>
      <c r="PNN235" s="28"/>
      <c r="PNO235" s="196"/>
      <c r="PNP235" s="119"/>
      <c r="PNQ235" s="47"/>
      <c r="PNR235" s="47"/>
      <c r="PNS235" s="48"/>
      <c r="PNT235" s="49"/>
      <c r="PNU235" s="28"/>
      <c r="PNV235" s="196"/>
      <c r="PNW235" s="119"/>
      <c r="PNX235" s="47"/>
      <c r="PNY235" s="47"/>
      <c r="PNZ235" s="48"/>
      <c r="POA235" s="49"/>
      <c r="POB235" s="28"/>
      <c r="POC235" s="196"/>
      <c r="POD235" s="119"/>
      <c r="POE235" s="47"/>
      <c r="POF235" s="47"/>
      <c r="POG235" s="48"/>
      <c r="POH235" s="49"/>
      <c r="POI235" s="28"/>
      <c r="POJ235" s="196"/>
      <c r="POK235" s="119"/>
      <c r="POL235" s="47"/>
      <c r="POM235" s="47"/>
      <c r="PON235" s="48"/>
      <c r="POO235" s="49"/>
      <c r="POP235" s="28"/>
      <c r="POQ235" s="196"/>
      <c r="POR235" s="119"/>
      <c r="POS235" s="47"/>
      <c r="POT235" s="47"/>
      <c r="POU235" s="48"/>
      <c r="POV235" s="49"/>
      <c r="POW235" s="28"/>
      <c r="POX235" s="196"/>
      <c r="POY235" s="119"/>
      <c r="POZ235" s="47"/>
      <c r="PPA235" s="47"/>
      <c r="PPB235" s="48"/>
      <c r="PPC235" s="49"/>
      <c r="PPD235" s="28"/>
      <c r="PPE235" s="196"/>
      <c r="PPF235" s="119"/>
      <c r="PPG235" s="47"/>
      <c r="PPH235" s="47"/>
      <c r="PPI235" s="48"/>
      <c r="PPJ235" s="49"/>
      <c r="PPK235" s="28"/>
      <c r="PPL235" s="196"/>
      <c r="PPM235" s="119"/>
      <c r="PPN235" s="47"/>
      <c r="PPO235" s="47"/>
      <c r="PPP235" s="48"/>
      <c r="PPQ235" s="49"/>
      <c r="PPR235" s="28"/>
      <c r="PPS235" s="196"/>
      <c r="PPT235" s="119"/>
      <c r="PPU235" s="47"/>
      <c r="PPV235" s="47"/>
      <c r="PPW235" s="48"/>
      <c r="PPX235" s="49"/>
      <c r="PPY235" s="28"/>
      <c r="PPZ235" s="196"/>
      <c r="PQA235" s="119"/>
      <c r="PQB235" s="47"/>
      <c r="PQC235" s="47"/>
      <c r="PQD235" s="48"/>
      <c r="PQE235" s="49"/>
      <c r="PQF235" s="28"/>
      <c r="PQG235" s="196"/>
      <c r="PQH235" s="119"/>
      <c r="PQI235" s="47"/>
      <c r="PQJ235" s="47"/>
      <c r="PQK235" s="48"/>
      <c r="PQL235" s="49"/>
      <c r="PQM235" s="28"/>
      <c r="PQN235" s="196"/>
      <c r="PQO235" s="119"/>
      <c r="PQP235" s="47"/>
      <c r="PQQ235" s="47"/>
      <c r="PQR235" s="48"/>
      <c r="PQS235" s="49"/>
      <c r="PQT235" s="28"/>
      <c r="PQU235" s="196"/>
      <c r="PQV235" s="119"/>
      <c r="PQW235" s="47"/>
      <c r="PQX235" s="47"/>
      <c r="PQY235" s="48"/>
      <c r="PQZ235" s="49"/>
      <c r="PRA235" s="28"/>
      <c r="PRB235" s="196"/>
      <c r="PRC235" s="119"/>
      <c r="PRD235" s="47"/>
      <c r="PRE235" s="47"/>
      <c r="PRF235" s="48"/>
      <c r="PRG235" s="49"/>
      <c r="PRH235" s="28"/>
      <c r="PRI235" s="196"/>
      <c r="PRJ235" s="119"/>
      <c r="PRK235" s="47"/>
      <c r="PRL235" s="47"/>
      <c r="PRM235" s="48"/>
      <c r="PRN235" s="49"/>
      <c r="PRO235" s="28"/>
      <c r="PRP235" s="196"/>
      <c r="PRQ235" s="119"/>
      <c r="PRR235" s="47"/>
      <c r="PRS235" s="47"/>
      <c r="PRT235" s="48"/>
      <c r="PRU235" s="49"/>
      <c r="PRV235" s="28"/>
      <c r="PRW235" s="196"/>
      <c r="PRX235" s="119"/>
      <c r="PRY235" s="47"/>
      <c r="PRZ235" s="47"/>
      <c r="PSA235" s="48"/>
      <c r="PSB235" s="49"/>
      <c r="PSC235" s="28"/>
      <c r="PSD235" s="196"/>
      <c r="PSE235" s="119"/>
      <c r="PSF235" s="47"/>
      <c r="PSG235" s="47"/>
      <c r="PSH235" s="48"/>
      <c r="PSI235" s="49"/>
      <c r="PSJ235" s="28"/>
      <c r="PSK235" s="196"/>
      <c r="PSL235" s="119"/>
      <c r="PSM235" s="47"/>
      <c r="PSN235" s="47"/>
      <c r="PSO235" s="48"/>
      <c r="PSP235" s="49"/>
      <c r="PSQ235" s="28"/>
      <c r="PSR235" s="196"/>
      <c r="PSS235" s="119"/>
      <c r="PST235" s="47"/>
      <c r="PSU235" s="47"/>
      <c r="PSV235" s="48"/>
      <c r="PSW235" s="49"/>
      <c r="PSX235" s="28"/>
      <c r="PSY235" s="196"/>
      <c r="PSZ235" s="119"/>
      <c r="PTA235" s="47"/>
      <c r="PTB235" s="47"/>
      <c r="PTC235" s="48"/>
      <c r="PTD235" s="49"/>
      <c r="PTE235" s="28"/>
      <c r="PTF235" s="196"/>
      <c r="PTG235" s="119"/>
      <c r="PTH235" s="47"/>
      <c r="PTI235" s="47"/>
      <c r="PTJ235" s="48"/>
      <c r="PTK235" s="49"/>
      <c r="PTL235" s="28"/>
      <c r="PTM235" s="196"/>
      <c r="PTN235" s="119"/>
      <c r="PTO235" s="47"/>
      <c r="PTP235" s="47"/>
      <c r="PTQ235" s="48"/>
      <c r="PTR235" s="49"/>
      <c r="PTS235" s="28"/>
      <c r="PTT235" s="196"/>
      <c r="PTU235" s="119"/>
      <c r="PTV235" s="47"/>
      <c r="PTW235" s="47"/>
      <c r="PTX235" s="48"/>
      <c r="PTY235" s="49"/>
      <c r="PTZ235" s="28"/>
      <c r="PUA235" s="196"/>
      <c r="PUB235" s="119"/>
      <c r="PUC235" s="47"/>
      <c r="PUD235" s="47"/>
      <c r="PUE235" s="48"/>
      <c r="PUF235" s="49"/>
      <c r="PUG235" s="28"/>
      <c r="PUH235" s="196"/>
      <c r="PUI235" s="119"/>
      <c r="PUJ235" s="47"/>
      <c r="PUK235" s="47"/>
      <c r="PUL235" s="48"/>
      <c r="PUM235" s="49"/>
      <c r="PUN235" s="28"/>
      <c r="PUO235" s="196"/>
      <c r="PUP235" s="119"/>
      <c r="PUQ235" s="47"/>
      <c r="PUR235" s="47"/>
      <c r="PUS235" s="48"/>
      <c r="PUT235" s="49"/>
      <c r="PUU235" s="28"/>
      <c r="PUV235" s="196"/>
      <c r="PUW235" s="119"/>
      <c r="PUX235" s="47"/>
      <c r="PUY235" s="47"/>
      <c r="PUZ235" s="48"/>
      <c r="PVA235" s="49"/>
      <c r="PVB235" s="28"/>
      <c r="PVC235" s="196"/>
      <c r="PVD235" s="119"/>
      <c r="PVE235" s="47"/>
      <c r="PVF235" s="47"/>
      <c r="PVG235" s="48"/>
      <c r="PVH235" s="49"/>
      <c r="PVI235" s="28"/>
      <c r="PVJ235" s="196"/>
      <c r="PVK235" s="119"/>
      <c r="PVL235" s="47"/>
      <c r="PVM235" s="47"/>
      <c r="PVN235" s="48"/>
      <c r="PVO235" s="49"/>
      <c r="PVP235" s="28"/>
      <c r="PVQ235" s="196"/>
      <c r="PVR235" s="119"/>
      <c r="PVS235" s="47"/>
      <c r="PVT235" s="47"/>
      <c r="PVU235" s="48"/>
      <c r="PVV235" s="49"/>
      <c r="PVW235" s="28"/>
      <c r="PVX235" s="196"/>
      <c r="PVY235" s="119"/>
      <c r="PVZ235" s="47"/>
      <c r="PWA235" s="47"/>
      <c r="PWB235" s="48"/>
      <c r="PWC235" s="49"/>
      <c r="PWD235" s="28"/>
      <c r="PWE235" s="196"/>
      <c r="PWF235" s="119"/>
      <c r="PWG235" s="47"/>
      <c r="PWH235" s="47"/>
      <c r="PWI235" s="48"/>
      <c r="PWJ235" s="49"/>
      <c r="PWK235" s="28"/>
      <c r="PWL235" s="196"/>
      <c r="PWM235" s="119"/>
      <c r="PWN235" s="47"/>
      <c r="PWO235" s="47"/>
      <c r="PWP235" s="48"/>
      <c r="PWQ235" s="49"/>
      <c r="PWR235" s="28"/>
      <c r="PWS235" s="196"/>
      <c r="PWT235" s="119"/>
      <c r="PWU235" s="47"/>
      <c r="PWV235" s="47"/>
      <c r="PWW235" s="48"/>
      <c r="PWX235" s="49"/>
      <c r="PWY235" s="28"/>
      <c r="PWZ235" s="196"/>
      <c r="PXA235" s="119"/>
      <c r="PXB235" s="47"/>
      <c r="PXC235" s="47"/>
      <c r="PXD235" s="48"/>
      <c r="PXE235" s="49"/>
      <c r="PXF235" s="28"/>
      <c r="PXG235" s="196"/>
      <c r="PXH235" s="119"/>
      <c r="PXI235" s="47"/>
      <c r="PXJ235" s="47"/>
      <c r="PXK235" s="48"/>
      <c r="PXL235" s="49"/>
      <c r="PXM235" s="28"/>
      <c r="PXN235" s="196"/>
      <c r="PXO235" s="119"/>
      <c r="PXP235" s="47"/>
      <c r="PXQ235" s="47"/>
      <c r="PXR235" s="48"/>
      <c r="PXS235" s="49"/>
      <c r="PXT235" s="28"/>
      <c r="PXU235" s="196"/>
      <c r="PXV235" s="119"/>
      <c r="PXW235" s="47"/>
      <c r="PXX235" s="47"/>
      <c r="PXY235" s="48"/>
      <c r="PXZ235" s="49"/>
      <c r="PYA235" s="28"/>
      <c r="PYB235" s="196"/>
      <c r="PYC235" s="119"/>
      <c r="PYD235" s="47"/>
      <c r="PYE235" s="47"/>
      <c r="PYF235" s="48"/>
      <c r="PYG235" s="49"/>
      <c r="PYH235" s="28"/>
      <c r="PYI235" s="196"/>
      <c r="PYJ235" s="119"/>
      <c r="PYK235" s="47"/>
      <c r="PYL235" s="47"/>
      <c r="PYM235" s="48"/>
      <c r="PYN235" s="49"/>
      <c r="PYO235" s="28"/>
      <c r="PYP235" s="196"/>
      <c r="PYQ235" s="119"/>
      <c r="PYR235" s="47"/>
      <c r="PYS235" s="47"/>
      <c r="PYT235" s="48"/>
      <c r="PYU235" s="49"/>
      <c r="PYV235" s="28"/>
      <c r="PYW235" s="196"/>
      <c r="PYX235" s="119"/>
      <c r="PYY235" s="47"/>
      <c r="PYZ235" s="47"/>
      <c r="PZA235" s="48"/>
      <c r="PZB235" s="49"/>
      <c r="PZC235" s="28"/>
      <c r="PZD235" s="196"/>
      <c r="PZE235" s="119"/>
      <c r="PZF235" s="47"/>
      <c r="PZG235" s="47"/>
      <c r="PZH235" s="48"/>
      <c r="PZI235" s="49"/>
      <c r="PZJ235" s="28"/>
      <c r="PZK235" s="196"/>
      <c r="PZL235" s="119"/>
      <c r="PZM235" s="47"/>
      <c r="PZN235" s="47"/>
      <c r="PZO235" s="48"/>
      <c r="PZP235" s="49"/>
      <c r="PZQ235" s="28"/>
      <c r="PZR235" s="196"/>
      <c r="PZS235" s="119"/>
      <c r="PZT235" s="47"/>
      <c r="PZU235" s="47"/>
      <c r="PZV235" s="48"/>
      <c r="PZW235" s="49"/>
      <c r="PZX235" s="28"/>
      <c r="PZY235" s="196"/>
      <c r="PZZ235" s="119"/>
      <c r="QAA235" s="47"/>
      <c r="QAB235" s="47"/>
      <c r="QAC235" s="48"/>
      <c r="QAD235" s="49"/>
      <c r="QAE235" s="28"/>
      <c r="QAF235" s="196"/>
      <c r="QAG235" s="119"/>
      <c r="QAH235" s="47"/>
      <c r="QAI235" s="47"/>
      <c r="QAJ235" s="48"/>
      <c r="QAK235" s="49"/>
      <c r="QAL235" s="28"/>
      <c r="QAM235" s="196"/>
      <c r="QAN235" s="119"/>
      <c r="QAO235" s="47"/>
      <c r="QAP235" s="47"/>
      <c r="QAQ235" s="48"/>
      <c r="QAR235" s="49"/>
      <c r="QAS235" s="28"/>
      <c r="QAT235" s="196"/>
      <c r="QAU235" s="119"/>
      <c r="QAV235" s="47"/>
      <c r="QAW235" s="47"/>
      <c r="QAX235" s="48"/>
      <c r="QAY235" s="49"/>
      <c r="QAZ235" s="28"/>
      <c r="QBA235" s="196"/>
      <c r="QBB235" s="119"/>
      <c r="QBC235" s="47"/>
      <c r="QBD235" s="47"/>
      <c r="QBE235" s="48"/>
      <c r="QBF235" s="49"/>
      <c r="QBG235" s="28"/>
      <c r="QBH235" s="196"/>
      <c r="QBI235" s="119"/>
      <c r="QBJ235" s="47"/>
      <c r="QBK235" s="47"/>
      <c r="QBL235" s="48"/>
      <c r="QBM235" s="49"/>
      <c r="QBN235" s="28"/>
      <c r="QBO235" s="196"/>
      <c r="QBP235" s="119"/>
      <c r="QBQ235" s="47"/>
      <c r="QBR235" s="47"/>
      <c r="QBS235" s="48"/>
      <c r="QBT235" s="49"/>
      <c r="QBU235" s="28"/>
      <c r="QBV235" s="196"/>
      <c r="QBW235" s="119"/>
      <c r="QBX235" s="47"/>
      <c r="QBY235" s="47"/>
      <c r="QBZ235" s="48"/>
      <c r="QCA235" s="49"/>
      <c r="QCB235" s="28"/>
      <c r="QCC235" s="196"/>
      <c r="QCD235" s="119"/>
      <c r="QCE235" s="47"/>
      <c r="QCF235" s="47"/>
      <c r="QCG235" s="48"/>
      <c r="QCH235" s="49"/>
      <c r="QCI235" s="28"/>
      <c r="QCJ235" s="196"/>
      <c r="QCK235" s="119"/>
      <c r="QCL235" s="47"/>
      <c r="QCM235" s="47"/>
      <c r="QCN235" s="48"/>
      <c r="QCO235" s="49"/>
      <c r="QCP235" s="28"/>
      <c r="QCQ235" s="196"/>
      <c r="QCR235" s="119"/>
      <c r="QCS235" s="47"/>
      <c r="QCT235" s="47"/>
      <c r="QCU235" s="48"/>
      <c r="QCV235" s="49"/>
      <c r="QCW235" s="28"/>
      <c r="QCX235" s="196"/>
      <c r="QCY235" s="119"/>
      <c r="QCZ235" s="47"/>
      <c r="QDA235" s="47"/>
      <c r="QDB235" s="48"/>
      <c r="QDC235" s="49"/>
      <c r="QDD235" s="28"/>
      <c r="QDE235" s="196"/>
      <c r="QDF235" s="119"/>
      <c r="QDG235" s="47"/>
      <c r="QDH235" s="47"/>
      <c r="QDI235" s="48"/>
      <c r="QDJ235" s="49"/>
      <c r="QDK235" s="28"/>
      <c r="QDL235" s="196"/>
      <c r="QDM235" s="119"/>
      <c r="QDN235" s="47"/>
      <c r="QDO235" s="47"/>
      <c r="QDP235" s="48"/>
      <c r="QDQ235" s="49"/>
      <c r="QDR235" s="28"/>
      <c r="QDS235" s="196"/>
      <c r="QDT235" s="119"/>
      <c r="QDU235" s="47"/>
      <c r="QDV235" s="47"/>
      <c r="QDW235" s="48"/>
      <c r="QDX235" s="49"/>
      <c r="QDY235" s="28"/>
      <c r="QDZ235" s="196"/>
      <c r="QEA235" s="119"/>
      <c r="QEB235" s="47"/>
      <c r="QEC235" s="47"/>
      <c r="QED235" s="48"/>
      <c r="QEE235" s="49"/>
      <c r="QEF235" s="28"/>
      <c r="QEG235" s="196"/>
      <c r="QEH235" s="119"/>
      <c r="QEI235" s="47"/>
      <c r="QEJ235" s="47"/>
      <c r="QEK235" s="48"/>
      <c r="QEL235" s="49"/>
      <c r="QEM235" s="28"/>
      <c r="QEN235" s="196"/>
      <c r="QEO235" s="119"/>
      <c r="QEP235" s="47"/>
      <c r="QEQ235" s="47"/>
      <c r="QER235" s="48"/>
      <c r="QES235" s="49"/>
      <c r="QET235" s="28"/>
      <c r="QEU235" s="196"/>
      <c r="QEV235" s="119"/>
      <c r="QEW235" s="47"/>
      <c r="QEX235" s="47"/>
      <c r="QEY235" s="48"/>
      <c r="QEZ235" s="49"/>
      <c r="QFA235" s="28"/>
      <c r="QFB235" s="196"/>
      <c r="QFC235" s="119"/>
      <c r="QFD235" s="47"/>
      <c r="QFE235" s="47"/>
      <c r="QFF235" s="48"/>
      <c r="QFG235" s="49"/>
      <c r="QFH235" s="28"/>
      <c r="QFI235" s="196"/>
      <c r="QFJ235" s="119"/>
      <c r="QFK235" s="47"/>
      <c r="QFL235" s="47"/>
      <c r="QFM235" s="48"/>
      <c r="QFN235" s="49"/>
      <c r="QFO235" s="28"/>
      <c r="QFP235" s="196"/>
      <c r="QFQ235" s="119"/>
      <c r="QFR235" s="47"/>
      <c r="QFS235" s="47"/>
      <c r="QFT235" s="48"/>
      <c r="QFU235" s="49"/>
      <c r="QFV235" s="28"/>
      <c r="QFW235" s="196"/>
      <c r="QFX235" s="119"/>
      <c r="QFY235" s="47"/>
      <c r="QFZ235" s="47"/>
      <c r="QGA235" s="48"/>
      <c r="QGB235" s="49"/>
      <c r="QGC235" s="28"/>
      <c r="QGD235" s="196"/>
      <c r="QGE235" s="119"/>
      <c r="QGF235" s="47"/>
      <c r="QGG235" s="47"/>
      <c r="QGH235" s="48"/>
      <c r="QGI235" s="49"/>
      <c r="QGJ235" s="28"/>
      <c r="QGK235" s="196"/>
      <c r="QGL235" s="119"/>
      <c r="QGM235" s="47"/>
      <c r="QGN235" s="47"/>
      <c r="QGO235" s="48"/>
      <c r="QGP235" s="49"/>
      <c r="QGQ235" s="28"/>
      <c r="QGR235" s="196"/>
      <c r="QGS235" s="119"/>
      <c r="QGT235" s="47"/>
      <c r="QGU235" s="47"/>
      <c r="QGV235" s="48"/>
      <c r="QGW235" s="49"/>
      <c r="QGX235" s="28"/>
      <c r="QGY235" s="196"/>
      <c r="QGZ235" s="119"/>
      <c r="QHA235" s="47"/>
      <c r="QHB235" s="47"/>
      <c r="QHC235" s="48"/>
      <c r="QHD235" s="49"/>
      <c r="QHE235" s="28"/>
      <c r="QHF235" s="196"/>
      <c r="QHG235" s="119"/>
      <c r="QHH235" s="47"/>
      <c r="QHI235" s="47"/>
      <c r="QHJ235" s="48"/>
      <c r="QHK235" s="49"/>
      <c r="QHL235" s="28"/>
      <c r="QHM235" s="196"/>
      <c r="QHN235" s="119"/>
      <c r="QHO235" s="47"/>
      <c r="QHP235" s="47"/>
      <c r="QHQ235" s="48"/>
      <c r="QHR235" s="49"/>
      <c r="QHS235" s="28"/>
      <c r="QHT235" s="196"/>
      <c r="QHU235" s="119"/>
      <c r="QHV235" s="47"/>
      <c r="QHW235" s="47"/>
      <c r="QHX235" s="48"/>
      <c r="QHY235" s="49"/>
      <c r="QHZ235" s="28"/>
      <c r="QIA235" s="196"/>
      <c r="QIB235" s="119"/>
      <c r="QIC235" s="47"/>
      <c r="QID235" s="47"/>
      <c r="QIE235" s="48"/>
      <c r="QIF235" s="49"/>
      <c r="QIG235" s="28"/>
      <c r="QIH235" s="196"/>
      <c r="QII235" s="119"/>
      <c r="QIJ235" s="47"/>
      <c r="QIK235" s="47"/>
      <c r="QIL235" s="48"/>
      <c r="QIM235" s="49"/>
      <c r="QIN235" s="28"/>
      <c r="QIO235" s="196"/>
      <c r="QIP235" s="119"/>
      <c r="QIQ235" s="47"/>
      <c r="QIR235" s="47"/>
      <c r="QIS235" s="48"/>
      <c r="QIT235" s="49"/>
      <c r="QIU235" s="28"/>
      <c r="QIV235" s="196"/>
      <c r="QIW235" s="119"/>
      <c r="QIX235" s="47"/>
      <c r="QIY235" s="47"/>
      <c r="QIZ235" s="48"/>
      <c r="QJA235" s="49"/>
      <c r="QJB235" s="28"/>
      <c r="QJC235" s="196"/>
      <c r="QJD235" s="119"/>
      <c r="QJE235" s="47"/>
      <c r="QJF235" s="47"/>
      <c r="QJG235" s="48"/>
      <c r="QJH235" s="49"/>
      <c r="QJI235" s="28"/>
      <c r="QJJ235" s="196"/>
      <c r="QJK235" s="119"/>
      <c r="QJL235" s="47"/>
      <c r="QJM235" s="47"/>
      <c r="QJN235" s="48"/>
      <c r="QJO235" s="49"/>
      <c r="QJP235" s="28"/>
      <c r="QJQ235" s="196"/>
      <c r="QJR235" s="119"/>
      <c r="QJS235" s="47"/>
      <c r="QJT235" s="47"/>
      <c r="QJU235" s="48"/>
      <c r="QJV235" s="49"/>
      <c r="QJW235" s="28"/>
      <c r="QJX235" s="196"/>
      <c r="QJY235" s="119"/>
      <c r="QJZ235" s="47"/>
      <c r="QKA235" s="47"/>
      <c r="QKB235" s="48"/>
      <c r="QKC235" s="49"/>
      <c r="QKD235" s="28"/>
      <c r="QKE235" s="196"/>
      <c r="QKF235" s="119"/>
      <c r="QKG235" s="47"/>
      <c r="QKH235" s="47"/>
      <c r="QKI235" s="48"/>
      <c r="QKJ235" s="49"/>
      <c r="QKK235" s="28"/>
      <c r="QKL235" s="196"/>
      <c r="QKM235" s="119"/>
      <c r="QKN235" s="47"/>
      <c r="QKO235" s="47"/>
      <c r="QKP235" s="48"/>
      <c r="QKQ235" s="49"/>
      <c r="QKR235" s="28"/>
      <c r="QKS235" s="196"/>
      <c r="QKT235" s="119"/>
      <c r="QKU235" s="47"/>
      <c r="QKV235" s="47"/>
      <c r="QKW235" s="48"/>
      <c r="QKX235" s="49"/>
      <c r="QKY235" s="28"/>
      <c r="QKZ235" s="196"/>
      <c r="QLA235" s="119"/>
      <c r="QLB235" s="47"/>
      <c r="QLC235" s="47"/>
      <c r="QLD235" s="48"/>
      <c r="QLE235" s="49"/>
      <c r="QLF235" s="28"/>
      <c r="QLG235" s="196"/>
      <c r="QLH235" s="119"/>
      <c r="QLI235" s="47"/>
      <c r="QLJ235" s="47"/>
      <c r="QLK235" s="48"/>
      <c r="QLL235" s="49"/>
      <c r="QLM235" s="28"/>
      <c r="QLN235" s="196"/>
      <c r="QLO235" s="119"/>
      <c r="QLP235" s="47"/>
      <c r="QLQ235" s="47"/>
      <c r="QLR235" s="48"/>
      <c r="QLS235" s="49"/>
      <c r="QLT235" s="28"/>
      <c r="QLU235" s="196"/>
      <c r="QLV235" s="119"/>
      <c r="QLW235" s="47"/>
      <c r="QLX235" s="47"/>
      <c r="QLY235" s="48"/>
      <c r="QLZ235" s="49"/>
      <c r="QMA235" s="28"/>
      <c r="QMB235" s="196"/>
      <c r="QMC235" s="119"/>
      <c r="QMD235" s="47"/>
      <c r="QME235" s="47"/>
      <c r="QMF235" s="48"/>
      <c r="QMG235" s="49"/>
      <c r="QMH235" s="28"/>
      <c r="QMI235" s="196"/>
      <c r="QMJ235" s="119"/>
      <c r="QMK235" s="47"/>
      <c r="QML235" s="47"/>
      <c r="QMM235" s="48"/>
      <c r="QMN235" s="49"/>
      <c r="QMO235" s="28"/>
      <c r="QMP235" s="196"/>
      <c r="QMQ235" s="119"/>
      <c r="QMR235" s="47"/>
      <c r="QMS235" s="47"/>
      <c r="QMT235" s="48"/>
      <c r="QMU235" s="49"/>
      <c r="QMV235" s="28"/>
      <c r="QMW235" s="196"/>
      <c r="QMX235" s="119"/>
      <c r="QMY235" s="47"/>
      <c r="QMZ235" s="47"/>
      <c r="QNA235" s="48"/>
      <c r="QNB235" s="49"/>
      <c r="QNC235" s="28"/>
      <c r="QND235" s="196"/>
      <c r="QNE235" s="119"/>
      <c r="QNF235" s="47"/>
      <c r="QNG235" s="47"/>
      <c r="QNH235" s="48"/>
      <c r="QNI235" s="49"/>
      <c r="QNJ235" s="28"/>
      <c r="QNK235" s="196"/>
      <c r="QNL235" s="119"/>
      <c r="QNM235" s="47"/>
      <c r="QNN235" s="47"/>
      <c r="QNO235" s="48"/>
      <c r="QNP235" s="49"/>
      <c r="QNQ235" s="28"/>
      <c r="QNR235" s="196"/>
      <c r="QNS235" s="119"/>
      <c r="QNT235" s="47"/>
      <c r="QNU235" s="47"/>
      <c r="QNV235" s="48"/>
      <c r="QNW235" s="49"/>
      <c r="QNX235" s="28"/>
      <c r="QNY235" s="196"/>
      <c r="QNZ235" s="119"/>
      <c r="QOA235" s="47"/>
      <c r="QOB235" s="47"/>
      <c r="QOC235" s="48"/>
      <c r="QOD235" s="49"/>
      <c r="QOE235" s="28"/>
      <c r="QOF235" s="196"/>
      <c r="QOG235" s="119"/>
      <c r="QOH235" s="47"/>
      <c r="QOI235" s="47"/>
      <c r="QOJ235" s="48"/>
      <c r="QOK235" s="49"/>
      <c r="QOL235" s="28"/>
      <c r="QOM235" s="196"/>
      <c r="QON235" s="119"/>
      <c r="QOO235" s="47"/>
      <c r="QOP235" s="47"/>
      <c r="QOQ235" s="48"/>
      <c r="QOR235" s="49"/>
      <c r="QOS235" s="28"/>
      <c r="QOT235" s="196"/>
      <c r="QOU235" s="119"/>
      <c r="QOV235" s="47"/>
      <c r="QOW235" s="47"/>
      <c r="QOX235" s="48"/>
      <c r="QOY235" s="49"/>
      <c r="QOZ235" s="28"/>
      <c r="QPA235" s="196"/>
      <c r="QPB235" s="119"/>
      <c r="QPC235" s="47"/>
      <c r="QPD235" s="47"/>
      <c r="QPE235" s="48"/>
      <c r="QPF235" s="49"/>
      <c r="QPG235" s="28"/>
      <c r="QPH235" s="196"/>
      <c r="QPI235" s="119"/>
      <c r="QPJ235" s="47"/>
      <c r="QPK235" s="47"/>
      <c r="QPL235" s="48"/>
      <c r="QPM235" s="49"/>
      <c r="QPN235" s="28"/>
      <c r="QPO235" s="196"/>
      <c r="QPP235" s="119"/>
      <c r="QPQ235" s="47"/>
      <c r="QPR235" s="47"/>
      <c r="QPS235" s="48"/>
      <c r="QPT235" s="49"/>
      <c r="QPU235" s="28"/>
      <c r="QPV235" s="196"/>
      <c r="QPW235" s="119"/>
      <c r="QPX235" s="47"/>
      <c r="QPY235" s="47"/>
      <c r="QPZ235" s="48"/>
      <c r="QQA235" s="49"/>
      <c r="QQB235" s="28"/>
      <c r="QQC235" s="196"/>
      <c r="QQD235" s="119"/>
      <c r="QQE235" s="47"/>
      <c r="QQF235" s="47"/>
      <c r="QQG235" s="48"/>
      <c r="QQH235" s="49"/>
      <c r="QQI235" s="28"/>
      <c r="QQJ235" s="196"/>
      <c r="QQK235" s="119"/>
      <c r="QQL235" s="47"/>
      <c r="QQM235" s="47"/>
      <c r="QQN235" s="48"/>
      <c r="QQO235" s="49"/>
      <c r="QQP235" s="28"/>
      <c r="QQQ235" s="196"/>
      <c r="QQR235" s="119"/>
      <c r="QQS235" s="47"/>
      <c r="QQT235" s="47"/>
      <c r="QQU235" s="48"/>
      <c r="QQV235" s="49"/>
      <c r="QQW235" s="28"/>
      <c r="QQX235" s="196"/>
      <c r="QQY235" s="119"/>
      <c r="QQZ235" s="47"/>
      <c r="QRA235" s="47"/>
      <c r="QRB235" s="48"/>
      <c r="QRC235" s="49"/>
      <c r="QRD235" s="28"/>
      <c r="QRE235" s="196"/>
      <c r="QRF235" s="119"/>
      <c r="QRG235" s="47"/>
      <c r="QRH235" s="47"/>
      <c r="QRI235" s="48"/>
      <c r="QRJ235" s="49"/>
      <c r="QRK235" s="28"/>
      <c r="QRL235" s="196"/>
      <c r="QRM235" s="119"/>
      <c r="QRN235" s="47"/>
      <c r="QRO235" s="47"/>
      <c r="QRP235" s="48"/>
      <c r="QRQ235" s="49"/>
      <c r="QRR235" s="28"/>
      <c r="QRS235" s="196"/>
      <c r="QRT235" s="119"/>
      <c r="QRU235" s="47"/>
      <c r="QRV235" s="47"/>
      <c r="QRW235" s="48"/>
      <c r="QRX235" s="49"/>
      <c r="QRY235" s="28"/>
      <c r="QRZ235" s="196"/>
      <c r="QSA235" s="119"/>
      <c r="QSB235" s="47"/>
      <c r="QSC235" s="47"/>
      <c r="QSD235" s="48"/>
      <c r="QSE235" s="49"/>
      <c r="QSF235" s="28"/>
      <c r="QSG235" s="196"/>
      <c r="QSH235" s="119"/>
      <c r="QSI235" s="47"/>
      <c r="QSJ235" s="47"/>
      <c r="QSK235" s="48"/>
      <c r="QSL235" s="49"/>
      <c r="QSM235" s="28"/>
      <c r="QSN235" s="196"/>
      <c r="QSO235" s="119"/>
      <c r="QSP235" s="47"/>
      <c r="QSQ235" s="47"/>
      <c r="QSR235" s="48"/>
      <c r="QSS235" s="49"/>
      <c r="QST235" s="28"/>
      <c r="QSU235" s="196"/>
      <c r="QSV235" s="119"/>
      <c r="QSW235" s="47"/>
      <c r="QSX235" s="47"/>
      <c r="QSY235" s="48"/>
      <c r="QSZ235" s="49"/>
      <c r="QTA235" s="28"/>
      <c r="QTB235" s="196"/>
      <c r="QTC235" s="119"/>
      <c r="QTD235" s="47"/>
      <c r="QTE235" s="47"/>
      <c r="QTF235" s="48"/>
      <c r="QTG235" s="49"/>
      <c r="QTH235" s="28"/>
      <c r="QTI235" s="196"/>
      <c r="QTJ235" s="119"/>
      <c r="QTK235" s="47"/>
      <c r="QTL235" s="47"/>
      <c r="QTM235" s="48"/>
      <c r="QTN235" s="49"/>
      <c r="QTO235" s="28"/>
      <c r="QTP235" s="196"/>
      <c r="QTQ235" s="119"/>
      <c r="QTR235" s="47"/>
      <c r="QTS235" s="47"/>
      <c r="QTT235" s="48"/>
      <c r="QTU235" s="49"/>
      <c r="QTV235" s="28"/>
      <c r="QTW235" s="196"/>
      <c r="QTX235" s="119"/>
      <c r="QTY235" s="47"/>
      <c r="QTZ235" s="47"/>
      <c r="QUA235" s="48"/>
      <c r="QUB235" s="49"/>
      <c r="QUC235" s="28"/>
      <c r="QUD235" s="196"/>
      <c r="QUE235" s="119"/>
      <c r="QUF235" s="47"/>
      <c r="QUG235" s="47"/>
      <c r="QUH235" s="48"/>
      <c r="QUI235" s="49"/>
      <c r="QUJ235" s="28"/>
      <c r="QUK235" s="196"/>
      <c r="QUL235" s="119"/>
      <c r="QUM235" s="47"/>
      <c r="QUN235" s="47"/>
      <c r="QUO235" s="48"/>
      <c r="QUP235" s="49"/>
      <c r="QUQ235" s="28"/>
      <c r="QUR235" s="196"/>
      <c r="QUS235" s="119"/>
      <c r="QUT235" s="47"/>
      <c r="QUU235" s="47"/>
      <c r="QUV235" s="48"/>
      <c r="QUW235" s="49"/>
      <c r="QUX235" s="28"/>
      <c r="QUY235" s="196"/>
      <c r="QUZ235" s="119"/>
      <c r="QVA235" s="47"/>
      <c r="QVB235" s="47"/>
      <c r="QVC235" s="48"/>
      <c r="QVD235" s="49"/>
      <c r="QVE235" s="28"/>
      <c r="QVF235" s="196"/>
      <c r="QVG235" s="119"/>
      <c r="QVH235" s="47"/>
      <c r="QVI235" s="47"/>
      <c r="QVJ235" s="48"/>
      <c r="QVK235" s="49"/>
      <c r="QVL235" s="28"/>
      <c r="QVM235" s="196"/>
      <c r="QVN235" s="119"/>
      <c r="QVO235" s="47"/>
      <c r="QVP235" s="47"/>
      <c r="QVQ235" s="48"/>
      <c r="QVR235" s="49"/>
      <c r="QVS235" s="28"/>
      <c r="QVT235" s="196"/>
      <c r="QVU235" s="119"/>
      <c r="QVV235" s="47"/>
      <c r="QVW235" s="47"/>
      <c r="QVX235" s="48"/>
      <c r="QVY235" s="49"/>
      <c r="QVZ235" s="28"/>
      <c r="QWA235" s="196"/>
      <c r="QWB235" s="119"/>
      <c r="QWC235" s="47"/>
      <c r="QWD235" s="47"/>
      <c r="QWE235" s="48"/>
      <c r="QWF235" s="49"/>
      <c r="QWG235" s="28"/>
      <c r="QWH235" s="196"/>
      <c r="QWI235" s="119"/>
      <c r="QWJ235" s="47"/>
      <c r="QWK235" s="47"/>
      <c r="QWL235" s="48"/>
      <c r="QWM235" s="49"/>
      <c r="QWN235" s="28"/>
      <c r="QWO235" s="196"/>
      <c r="QWP235" s="119"/>
      <c r="QWQ235" s="47"/>
      <c r="QWR235" s="47"/>
      <c r="QWS235" s="48"/>
      <c r="QWT235" s="49"/>
      <c r="QWU235" s="28"/>
      <c r="QWV235" s="196"/>
      <c r="QWW235" s="119"/>
      <c r="QWX235" s="47"/>
      <c r="QWY235" s="47"/>
      <c r="QWZ235" s="48"/>
      <c r="QXA235" s="49"/>
      <c r="QXB235" s="28"/>
      <c r="QXC235" s="196"/>
      <c r="QXD235" s="119"/>
      <c r="QXE235" s="47"/>
      <c r="QXF235" s="47"/>
      <c r="QXG235" s="48"/>
      <c r="QXH235" s="49"/>
      <c r="QXI235" s="28"/>
      <c r="QXJ235" s="196"/>
      <c r="QXK235" s="119"/>
      <c r="QXL235" s="47"/>
      <c r="QXM235" s="47"/>
      <c r="QXN235" s="48"/>
      <c r="QXO235" s="49"/>
      <c r="QXP235" s="28"/>
      <c r="QXQ235" s="196"/>
      <c r="QXR235" s="119"/>
      <c r="QXS235" s="47"/>
      <c r="QXT235" s="47"/>
      <c r="QXU235" s="48"/>
      <c r="QXV235" s="49"/>
      <c r="QXW235" s="28"/>
      <c r="QXX235" s="196"/>
      <c r="QXY235" s="119"/>
      <c r="QXZ235" s="47"/>
      <c r="QYA235" s="47"/>
      <c r="QYB235" s="48"/>
      <c r="QYC235" s="49"/>
      <c r="QYD235" s="28"/>
      <c r="QYE235" s="196"/>
      <c r="QYF235" s="119"/>
      <c r="QYG235" s="47"/>
      <c r="QYH235" s="47"/>
      <c r="QYI235" s="48"/>
      <c r="QYJ235" s="49"/>
      <c r="QYK235" s="28"/>
      <c r="QYL235" s="196"/>
      <c r="QYM235" s="119"/>
      <c r="QYN235" s="47"/>
      <c r="QYO235" s="47"/>
      <c r="QYP235" s="48"/>
      <c r="QYQ235" s="49"/>
      <c r="QYR235" s="28"/>
      <c r="QYS235" s="196"/>
      <c r="QYT235" s="119"/>
      <c r="QYU235" s="47"/>
      <c r="QYV235" s="47"/>
      <c r="QYW235" s="48"/>
      <c r="QYX235" s="49"/>
      <c r="QYY235" s="28"/>
      <c r="QYZ235" s="196"/>
      <c r="QZA235" s="119"/>
      <c r="QZB235" s="47"/>
      <c r="QZC235" s="47"/>
      <c r="QZD235" s="48"/>
      <c r="QZE235" s="49"/>
      <c r="QZF235" s="28"/>
      <c r="QZG235" s="196"/>
      <c r="QZH235" s="119"/>
      <c r="QZI235" s="47"/>
      <c r="QZJ235" s="47"/>
      <c r="QZK235" s="48"/>
      <c r="QZL235" s="49"/>
      <c r="QZM235" s="28"/>
      <c r="QZN235" s="196"/>
      <c r="QZO235" s="119"/>
      <c r="QZP235" s="47"/>
      <c r="QZQ235" s="47"/>
      <c r="QZR235" s="48"/>
      <c r="QZS235" s="49"/>
      <c r="QZT235" s="28"/>
      <c r="QZU235" s="196"/>
      <c r="QZV235" s="119"/>
      <c r="QZW235" s="47"/>
      <c r="QZX235" s="47"/>
      <c r="QZY235" s="48"/>
      <c r="QZZ235" s="49"/>
      <c r="RAA235" s="28"/>
      <c r="RAB235" s="196"/>
      <c r="RAC235" s="119"/>
      <c r="RAD235" s="47"/>
      <c r="RAE235" s="47"/>
      <c r="RAF235" s="48"/>
      <c r="RAG235" s="49"/>
      <c r="RAH235" s="28"/>
      <c r="RAI235" s="196"/>
      <c r="RAJ235" s="119"/>
      <c r="RAK235" s="47"/>
      <c r="RAL235" s="47"/>
      <c r="RAM235" s="48"/>
      <c r="RAN235" s="49"/>
      <c r="RAO235" s="28"/>
      <c r="RAP235" s="196"/>
      <c r="RAQ235" s="119"/>
      <c r="RAR235" s="47"/>
      <c r="RAS235" s="47"/>
      <c r="RAT235" s="48"/>
      <c r="RAU235" s="49"/>
      <c r="RAV235" s="28"/>
      <c r="RAW235" s="196"/>
      <c r="RAX235" s="119"/>
      <c r="RAY235" s="47"/>
      <c r="RAZ235" s="47"/>
      <c r="RBA235" s="48"/>
      <c r="RBB235" s="49"/>
      <c r="RBC235" s="28"/>
      <c r="RBD235" s="196"/>
      <c r="RBE235" s="119"/>
      <c r="RBF235" s="47"/>
      <c r="RBG235" s="47"/>
      <c r="RBH235" s="48"/>
      <c r="RBI235" s="49"/>
      <c r="RBJ235" s="28"/>
      <c r="RBK235" s="196"/>
      <c r="RBL235" s="119"/>
      <c r="RBM235" s="47"/>
      <c r="RBN235" s="47"/>
      <c r="RBO235" s="48"/>
      <c r="RBP235" s="49"/>
      <c r="RBQ235" s="28"/>
      <c r="RBR235" s="196"/>
      <c r="RBS235" s="119"/>
      <c r="RBT235" s="47"/>
      <c r="RBU235" s="47"/>
      <c r="RBV235" s="48"/>
      <c r="RBW235" s="49"/>
      <c r="RBX235" s="28"/>
      <c r="RBY235" s="196"/>
      <c r="RBZ235" s="119"/>
      <c r="RCA235" s="47"/>
      <c r="RCB235" s="47"/>
      <c r="RCC235" s="48"/>
      <c r="RCD235" s="49"/>
      <c r="RCE235" s="28"/>
      <c r="RCF235" s="196"/>
      <c r="RCG235" s="119"/>
      <c r="RCH235" s="47"/>
      <c r="RCI235" s="47"/>
      <c r="RCJ235" s="48"/>
      <c r="RCK235" s="49"/>
      <c r="RCL235" s="28"/>
      <c r="RCM235" s="196"/>
      <c r="RCN235" s="119"/>
      <c r="RCO235" s="47"/>
      <c r="RCP235" s="47"/>
      <c r="RCQ235" s="48"/>
      <c r="RCR235" s="49"/>
      <c r="RCS235" s="28"/>
      <c r="RCT235" s="196"/>
      <c r="RCU235" s="119"/>
      <c r="RCV235" s="47"/>
      <c r="RCW235" s="47"/>
      <c r="RCX235" s="48"/>
      <c r="RCY235" s="49"/>
      <c r="RCZ235" s="28"/>
      <c r="RDA235" s="196"/>
      <c r="RDB235" s="119"/>
      <c r="RDC235" s="47"/>
      <c r="RDD235" s="47"/>
      <c r="RDE235" s="48"/>
      <c r="RDF235" s="49"/>
      <c r="RDG235" s="28"/>
      <c r="RDH235" s="196"/>
      <c r="RDI235" s="119"/>
      <c r="RDJ235" s="47"/>
      <c r="RDK235" s="47"/>
      <c r="RDL235" s="48"/>
      <c r="RDM235" s="49"/>
      <c r="RDN235" s="28"/>
      <c r="RDO235" s="196"/>
      <c r="RDP235" s="119"/>
      <c r="RDQ235" s="47"/>
      <c r="RDR235" s="47"/>
      <c r="RDS235" s="48"/>
      <c r="RDT235" s="49"/>
      <c r="RDU235" s="28"/>
      <c r="RDV235" s="196"/>
      <c r="RDW235" s="119"/>
      <c r="RDX235" s="47"/>
      <c r="RDY235" s="47"/>
      <c r="RDZ235" s="48"/>
      <c r="REA235" s="49"/>
      <c r="REB235" s="28"/>
      <c r="REC235" s="196"/>
      <c r="RED235" s="119"/>
      <c r="REE235" s="47"/>
      <c r="REF235" s="47"/>
      <c r="REG235" s="48"/>
      <c r="REH235" s="49"/>
      <c r="REI235" s="28"/>
      <c r="REJ235" s="196"/>
      <c r="REK235" s="119"/>
      <c r="REL235" s="47"/>
      <c r="REM235" s="47"/>
      <c r="REN235" s="48"/>
      <c r="REO235" s="49"/>
      <c r="REP235" s="28"/>
      <c r="REQ235" s="196"/>
      <c r="RER235" s="119"/>
      <c r="RES235" s="47"/>
      <c r="RET235" s="47"/>
      <c r="REU235" s="48"/>
      <c r="REV235" s="49"/>
      <c r="REW235" s="28"/>
      <c r="REX235" s="196"/>
      <c r="REY235" s="119"/>
      <c r="REZ235" s="47"/>
      <c r="RFA235" s="47"/>
      <c r="RFB235" s="48"/>
      <c r="RFC235" s="49"/>
      <c r="RFD235" s="28"/>
      <c r="RFE235" s="196"/>
      <c r="RFF235" s="119"/>
      <c r="RFG235" s="47"/>
      <c r="RFH235" s="47"/>
      <c r="RFI235" s="48"/>
      <c r="RFJ235" s="49"/>
      <c r="RFK235" s="28"/>
      <c r="RFL235" s="196"/>
      <c r="RFM235" s="119"/>
      <c r="RFN235" s="47"/>
      <c r="RFO235" s="47"/>
      <c r="RFP235" s="48"/>
      <c r="RFQ235" s="49"/>
      <c r="RFR235" s="28"/>
      <c r="RFS235" s="196"/>
      <c r="RFT235" s="119"/>
      <c r="RFU235" s="47"/>
      <c r="RFV235" s="47"/>
      <c r="RFW235" s="48"/>
      <c r="RFX235" s="49"/>
      <c r="RFY235" s="28"/>
      <c r="RFZ235" s="196"/>
      <c r="RGA235" s="119"/>
      <c r="RGB235" s="47"/>
      <c r="RGC235" s="47"/>
      <c r="RGD235" s="48"/>
      <c r="RGE235" s="49"/>
      <c r="RGF235" s="28"/>
      <c r="RGG235" s="196"/>
      <c r="RGH235" s="119"/>
      <c r="RGI235" s="47"/>
      <c r="RGJ235" s="47"/>
      <c r="RGK235" s="48"/>
      <c r="RGL235" s="49"/>
      <c r="RGM235" s="28"/>
      <c r="RGN235" s="196"/>
      <c r="RGO235" s="119"/>
      <c r="RGP235" s="47"/>
      <c r="RGQ235" s="47"/>
      <c r="RGR235" s="48"/>
      <c r="RGS235" s="49"/>
      <c r="RGT235" s="28"/>
      <c r="RGU235" s="196"/>
      <c r="RGV235" s="119"/>
      <c r="RGW235" s="47"/>
      <c r="RGX235" s="47"/>
      <c r="RGY235" s="48"/>
      <c r="RGZ235" s="49"/>
      <c r="RHA235" s="28"/>
      <c r="RHB235" s="196"/>
      <c r="RHC235" s="119"/>
      <c r="RHD235" s="47"/>
      <c r="RHE235" s="47"/>
      <c r="RHF235" s="48"/>
      <c r="RHG235" s="49"/>
      <c r="RHH235" s="28"/>
      <c r="RHI235" s="196"/>
      <c r="RHJ235" s="119"/>
      <c r="RHK235" s="47"/>
      <c r="RHL235" s="47"/>
      <c r="RHM235" s="48"/>
      <c r="RHN235" s="49"/>
      <c r="RHO235" s="28"/>
      <c r="RHP235" s="196"/>
      <c r="RHQ235" s="119"/>
      <c r="RHR235" s="47"/>
      <c r="RHS235" s="47"/>
      <c r="RHT235" s="48"/>
      <c r="RHU235" s="49"/>
      <c r="RHV235" s="28"/>
      <c r="RHW235" s="196"/>
      <c r="RHX235" s="119"/>
      <c r="RHY235" s="47"/>
      <c r="RHZ235" s="47"/>
      <c r="RIA235" s="48"/>
      <c r="RIB235" s="49"/>
      <c r="RIC235" s="28"/>
      <c r="RID235" s="196"/>
      <c r="RIE235" s="119"/>
      <c r="RIF235" s="47"/>
      <c r="RIG235" s="47"/>
      <c r="RIH235" s="48"/>
      <c r="RII235" s="49"/>
      <c r="RIJ235" s="28"/>
      <c r="RIK235" s="196"/>
      <c r="RIL235" s="119"/>
      <c r="RIM235" s="47"/>
      <c r="RIN235" s="47"/>
      <c r="RIO235" s="48"/>
      <c r="RIP235" s="49"/>
      <c r="RIQ235" s="28"/>
      <c r="RIR235" s="196"/>
      <c r="RIS235" s="119"/>
      <c r="RIT235" s="47"/>
      <c r="RIU235" s="47"/>
      <c r="RIV235" s="48"/>
      <c r="RIW235" s="49"/>
      <c r="RIX235" s="28"/>
      <c r="RIY235" s="196"/>
      <c r="RIZ235" s="119"/>
      <c r="RJA235" s="47"/>
      <c r="RJB235" s="47"/>
      <c r="RJC235" s="48"/>
      <c r="RJD235" s="49"/>
      <c r="RJE235" s="28"/>
      <c r="RJF235" s="196"/>
      <c r="RJG235" s="119"/>
      <c r="RJH235" s="47"/>
      <c r="RJI235" s="47"/>
      <c r="RJJ235" s="48"/>
      <c r="RJK235" s="49"/>
      <c r="RJL235" s="28"/>
      <c r="RJM235" s="196"/>
      <c r="RJN235" s="119"/>
      <c r="RJO235" s="47"/>
      <c r="RJP235" s="47"/>
      <c r="RJQ235" s="48"/>
      <c r="RJR235" s="49"/>
      <c r="RJS235" s="28"/>
      <c r="RJT235" s="196"/>
      <c r="RJU235" s="119"/>
      <c r="RJV235" s="47"/>
      <c r="RJW235" s="47"/>
      <c r="RJX235" s="48"/>
      <c r="RJY235" s="49"/>
      <c r="RJZ235" s="28"/>
      <c r="RKA235" s="196"/>
      <c r="RKB235" s="119"/>
      <c r="RKC235" s="47"/>
      <c r="RKD235" s="47"/>
      <c r="RKE235" s="48"/>
      <c r="RKF235" s="49"/>
      <c r="RKG235" s="28"/>
      <c r="RKH235" s="196"/>
      <c r="RKI235" s="119"/>
      <c r="RKJ235" s="47"/>
      <c r="RKK235" s="47"/>
      <c r="RKL235" s="48"/>
      <c r="RKM235" s="49"/>
      <c r="RKN235" s="28"/>
      <c r="RKO235" s="196"/>
      <c r="RKP235" s="119"/>
      <c r="RKQ235" s="47"/>
      <c r="RKR235" s="47"/>
      <c r="RKS235" s="48"/>
      <c r="RKT235" s="49"/>
      <c r="RKU235" s="28"/>
      <c r="RKV235" s="196"/>
      <c r="RKW235" s="119"/>
      <c r="RKX235" s="47"/>
      <c r="RKY235" s="47"/>
      <c r="RKZ235" s="48"/>
      <c r="RLA235" s="49"/>
      <c r="RLB235" s="28"/>
      <c r="RLC235" s="196"/>
      <c r="RLD235" s="119"/>
      <c r="RLE235" s="47"/>
      <c r="RLF235" s="47"/>
      <c r="RLG235" s="48"/>
      <c r="RLH235" s="49"/>
      <c r="RLI235" s="28"/>
      <c r="RLJ235" s="196"/>
      <c r="RLK235" s="119"/>
      <c r="RLL235" s="47"/>
      <c r="RLM235" s="47"/>
      <c r="RLN235" s="48"/>
      <c r="RLO235" s="49"/>
      <c r="RLP235" s="28"/>
      <c r="RLQ235" s="196"/>
      <c r="RLR235" s="119"/>
      <c r="RLS235" s="47"/>
      <c r="RLT235" s="47"/>
      <c r="RLU235" s="48"/>
      <c r="RLV235" s="49"/>
      <c r="RLW235" s="28"/>
      <c r="RLX235" s="196"/>
      <c r="RLY235" s="119"/>
      <c r="RLZ235" s="47"/>
      <c r="RMA235" s="47"/>
      <c r="RMB235" s="48"/>
      <c r="RMC235" s="49"/>
      <c r="RMD235" s="28"/>
      <c r="RME235" s="196"/>
      <c r="RMF235" s="119"/>
      <c r="RMG235" s="47"/>
      <c r="RMH235" s="47"/>
      <c r="RMI235" s="48"/>
      <c r="RMJ235" s="49"/>
      <c r="RMK235" s="28"/>
      <c r="RML235" s="196"/>
      <c r="RMM235" s="119"/>
      <c r="RMN235" s="47"/>
      <c r="RMO235" s="47"/>
      <c r="RMP235" s="48"/>
      <c r="RMQ235" s="49"/>
      <c r="RMR235" s="28"/>
      <c r="RMS235" s="196"/>
      <c r="RMT235" s="119"/>
      <c r="RMU235" s="47"/>
      <c r="RMV235" s="47"/>
      <c r="RMW235" s="48"/>
      <c r="RMX235" s="49"/>
      <c r="RMY235" s="28"/>
      <c r="RMZ235" s="196"/>
      <c r="RNA235" s="119"/>
      <c r="RNB235" s="47"/>
      <c r="RNC235" s="47"/>
      <c r="RND235" s="48"/>
      <c r="RNE235" s="49"/>
      <c r="RNF235" s="28"/>
      <c r="RNG235" s="196"/>
      <c r="RNH235" s="119"/>
      <c r="RNI235" s="47"/>
      <c r="RNJ235" s="47"/>
      <c r="RNK235" s="48"/>
      <c r="RNL235" s="49"/>
      <c r="RNM235" s="28"/>
      <c r="RNN235" s="196"/>
      <c r="RNO235" s="119"/>
      <c r="RNP235" s="47"/>
      <c r="RNQ235" s="47"/>
      <c r="RNR235" s="48"/>
      <c r="RNS235" s="49"/>
      <c r="RNT235" s="28"/>
      <c r="RNU235" s="196"/>
      <c r="RNV235" s="119"/>
      <c r="RNW235" s="47"/>
      <c r="RNX235" s="47"/>
      <c r="RNY235" s="48"/>
      <c r="RNZ235" s="49"/>
      <c r="ROA235" s="28"/>
      <c r="ROB235" s="196"/>
      <c r="ROC235" s="119"/>
      <c r="ROD235" s="47"/>
      <c r="ROE235" s="47"/>
      <c r="ROF235" s="48"/>
      <c r="ROG235" s="49"/>
      <c r="ROH235" s="28"/>
      <c r="ROI235" s="196"/>
      <c r="ROJ235" s="119"/>
      <c r="ROK235" s="47"/>
      <c r="ROL235" s="47"/>
      <c r="ROM235" s="48"/>
      <c r="RON235" s="49"/>
      <c r="ROO235" s="28"/>
      <c r="ROP235" s="196"/>
      <c r="ROQ235" s="119"/>
      <c r="ROR235" s="47"/>
      <c r="ROS235" s="47"/>
      <c r="ROT235" s="48"/>
      <c r="ROU235" s="49"/>
      <c r="ROV235" s="28"/>
      <c r="ROW235" s="196"/>
      <c r="ROX235" s="119"/>
      <c r="ROY235" s="47"/>
      <c r="ROZ235" s="47"/>
      <c r="RPA235" s="48"/>
      <c r="RPB235" s="49"/>
      <c r="RPC235" s="28"/>
      <c r="RPD235" s="196"/>
      <c r="RPE235" s="119"/>
      <c r="RPF235" s="47"/>
      <c r="RPG235" s="47"/>
      <c r="RPH235" s="48"/>
      <c r="RPI235" s="49"/>
      <c r="RPJ235" s="28"/>
      <c r="RPK235" s="196"/>
      <c r="RPL235" s="119"/>
      <c r="RPM235" s="47"/>
      <c r="RPN235" s="47"/>
      <c r="RPO235" s="48"/>
      <c r="RPP235" s="49"/>
      <c r="RPQ235" s="28"/>
      <c r="RPR235" s="196"/>
      <c r="RPS235" s="119"/>
      <c r="RPT235" s="47"/>
      <c r="RPU235" s="47"/>
      <c r="RPV235" s="48"/>
      <c r="RPW235" s="49"/>
      <c r="RPX235" s="28"/>
      <c r="RPY235" s="196"/>
      <c r="RPZ235" s="119"/>
      <c r="RQA235" s="47"/>
      <c r="RQB235" s="47"/>
      <c r="RQC235" s="48"/>
      <c r="RQD235" s="49"/>
      <c r="RQE235" s="28"/>
      <c r="RQF235" s="196"/>
      <c r="RQG235" s="119"/>
      <c r="RQH235" s="47"/>
      <c r="RQI235" s="47"/>
      <c r="RQJ235" s="48"/>
      <c r="RQK235" s="49"/>
      <c r="RQL235" s="28"/>
      <c r="RQM235" s="196"/>
      <c r="RQN235" s="119"/>
      <c r="RQO235" s="47"/>
      <c r="RQP235" s="47"/>
      <c r="RQQ235" s="48"/>
      <c r="RQR235" s="49"/>
      <c r="RQS235" s="28"/>
      <c r="RQT235" s="196"/>
      <c r="RQU235" s="119"/>
      <c r="RQV235" s="47"/>
      <c r="RQW235" s="47"/>
      <c r="RQX235" s="48"/>
      <c r="RQY235" s="49"/>
      <c r="RQZ235" s="28"/>
      <c r="RRA235" s="196"/>
      <c r="RRB235" s="119"/>
      <c r="RRC235" s="47"/>
      <c r="RRD235" s="47"/>
      <c r="RRE235" s="48"/>
      <c r="RRF235" s="49"/>
      <c r="RRG235" s="28"/>
      <c r="RRH235" s="196"/>
      <c r="RRI235" s="119"/>
      <c r="RRJ235" s="47"/>
      <c r="RRK235" s="47"/>
      <c r="RRL235" s="48"/>
      <c r="RRM235" s="49"/>
      <c r="RRN235" s="28"/>
      <c r="RRO235" s="196"/>
      <c r="RRP235" s="119"/>
      <c r="RRQ235" s="47"/>
      <c r="RRR235" s="47"/>
      <c r="RRS235" s="48"/>
      <c r="RRT235" s="49"/>
      <c r="RRU235" s="28"/>
      <c r="RRV235" s="196"/>
      <c r="RRW235" s="119"/>
      <c r="RRX235" s="47"/>
      <c r="RRY235" s="47"/>
      <c r="RRZ235" s="48"/>
      <c r="RSA235" s="49"/>
      <c r="RSB235" s="28"/>
      <c r="RSC235" s="196"/>
      <c r="RSD235" s="119"/>
      <c r="RSE235" s="47"/>
      <c r="RSF235" s="47"/>
      <c r="RSG235" s="48"/>
      <c r="RSH235" s="49"/>
      <c r="RSI235" s="28"/>
      <c r="RSJ235" s="196"/>
      <c r="RSK235" s="119"/>
      <c r="RSL235" s="47"/>
      <c r="RSM235" s="47"/>
      <c r="RSN235" s="48"/>
      <c r="RSO235" s="49"/>
      <c r="RSP235" s="28"/>
      <c r="RSQ235" s="196"/>
      <c r="RSR235" s="119"/>
      <c r="RSS235" s="47"/>
      <c r="RST235" s="47"/>
      <c r="RSU235" s="48"/>
      <c r="RSV235" s="49"/>
      <c r="RSW235" s="28"/>
      <c r="RSX235" s="196"/>
      <c r="RSY235" s="119"/>
      <c r="RSZ235" s="47"/>
      <c r="RTA235" s="47"/>
      <c r="RTB235" s="48"/>
      <c r="RTC235" s="49"/>
      <c r="RTD235" s="28"/>
      <c r="RTE235" s="196"/>
      <c r="RTF235" s="119"/>
      <c r="RTG235" s="47"/>
      <c r="RTH235" s="47"/>
      <c r="RTI235" s="48"/>
      <c r="RTJ235" s="49"/>
      <c r="RTK235" s="28"/>
      <c r="RTL235" s="196"/>
      <c r="RTM235" s="119"/>
      <c r="RTN235" s="47"/>
      <c r="RTO235" s="47"/>
      <c r="RTP235" s="48"/>
      <c r="RTQ235" s="49"/>
      <c r="RTR235" s="28"/>
      <c r="RTS235" s="196"/>
      <c r="RTT235" s="119"/>
      <c r="RTU235" s="47"/>
      <c r="RTV235" s="47"/>
      <c r="RTW235" s="48"/>
      <c r="RTX235" s="49"/>
      <c r="RTY235" s="28"/>
      <c r="RTZ235" s="196"/>
      <c r="RUA235" s="119"/>
      <c r="RUB235" s="47"/>
      <c r="RUC235" s="47"/>
      <c r="RUD235" s="48"/>
      <c r="RUE235" s="49"/>
      <c r="RUF235" s="28"/>
      <c r="RUG235" s="196"/>
      <c r="RUH235" s="119"/>
      <c r="RUI235" s="47"/>
      <c r="RUJ235" s="47"/>
      <c r="RUK235" s="48"/>
      <c r="RUL235" s="49"/>
      <c r="RUM235" s="28"/>
      <c r="RUN235" s="196"/>
      <c r="RUO235" s="119"/>
      <c r="RUP235" s="47"/>
      <c r="RUQ235" s="47"/>
      <c r="RUR235" s="48"/>
      <c r="RUS235" s="49"/>
      <c r="RUT235" s="28"/>
      <c r="RUU235" s="196"/>
      <c r="RUV235" s="119"/>
      <c r="RUW235" s="47"/>
      <c r="RUX235" s="47"/>
      <c r="RUY235" s="48"/>
      <c r="RUZ235" s="49"/>
      <c r="RVA235" s="28"/>
      <c r="RVB235" s="196"/>
      <c r="RVC235" s="119"/>
      <c r="RVD235" s="47"/>
      <c r="RVE235" s="47"/>
      <c r="RVF235" s="48"/>
      <c r="RVG235" s="49"/>
      <c r="RVH235" s="28"/>
      <c r="RVI235" s="196"/>
      <c r="RVJ235" s="119"/>
      <c r="RVK235" s="47"/>
      <c r="RVL235" s="47"/>
      <c r="RVM235" s="48"/>
      <c r="RVN235" s="49"/>
      <c r="RVO235" s="28"/>
      <c r="RVP235" s="196"/>
      <c r="RVQ235" s="119"/>
      <c r="RVR235" s="47"/>
      <c r="RVS235" s="47"/>
      <c r="RVT235" s="48"/>
      <c r="RVU235" s="49"/>
      <c r="RVV235" s="28"/>
      <c r="RVW235" s="196"/>
      <c r="RVX235" s="119"/>
      <c r="RVY235" s="47"/>
      <c r="RVZ235" s="47"/>
      <c r="RWA235" s="48"/>
      <c r="RWB235" s="49"/>
      <c r="RWC235" s="28"/>
      <c r="RWD235" s="196"/>
      <c r="RWE235" s="119"/>
      <c r="RWF235" s="47"/>
      <c r="RWG235" s="47"/>
      <c r="RWH235" s="48"/>
      <c r="RWI235" s="49"/>
      <c r="RWJ235" s="28"/>
      <c r="RWK235" s="196"/>
      <c r="RWL235" s="119"/>
      <c r="RWM235" s="47"/>
      <c r="RWN235" s="47"/>
      <c r="RWO235" s="48"/>
      <c r="RWP235" s="49"/>
      <c r="RWQ235" s="28"/>
      <c r="RWR235" s="196"/>
      <c r="RWS235" s="119"/>
      <c r="RWT235" s="47"/>
      <c r="RWU235" s="47"/>
      <c r="RWV235" s="48"/>
      <c r="RWW235" s="49"/>
      <c r="RWX235" s="28"/>
      <c r="RWY235" s="196"/>
      <c r="RWZ235" s="119"/>
      <c r="RXA235" s="47"/>
      <c r="RXB235" s="47"/>
      <c r="RXC235" s="48"/>
      <c r="RXD235" s="49"/>
      <c r="RXE235" s="28"/>
      <c r="RXF235" s="196"/>
      <c r="RXG235" s="119"/>
      <c r="RXH235" s="47"/>
      <c r="RXI235" s="47"/>
      <c r="RXJ235" s="48"/>
      <c r="RXK235" s="49"/>
      <c r="RXL235" s="28"/>
      <c r="RXM235" s="196"/>
      <c r="RXN235" s="119"/>
      <c r="RXO235" s="47"/>
      <c r="RXP235" s="47"/>
      <c r="RXQ235" s="48"/>
      <c r="RXR235" s="49"/>
      <c r="RXS235" s="28"/>
      <c r="RXT235" s="196"/>
      <c r="RXU235" s="119"/>
      <c r="RXV235" s="47"/>
      <c r="RXW235" s="47"/>
      <c r="RXX235" s="48"/>
      <c r="RXY235" s="49"/>
      <c r="RXZ235" s="28"/>
      <c r="RYA235" s="196"/>
      <c r="RYB235" s="119"/>
      <c r="RYC235" s="47"/>
      <c r="RYD235" s="47"/>
      <c r="RYE235" s="48"/>
      <c r="RYF235" s="49"/>
      <c r="RYG235" s="28"/>
      <c r="RYH235" s="196"/>
      <c r="RYI235" s="119"/>
      <c r="RYJ235" s="47"/>
      <c r="RYK235" s="47"/>
      <c r="RYL235" s="48"/>
      <c r="RYM235" s="49"/>
      <c r="RYN235" s="28"/>
      <c r="RYO235" s="196"/>
      <c r="RYP235" s="119"/>
      <c r="RYQ235" s="47"/>
      <c r="RYR235" s="47"/>
      <c r="RYS235" s="48"/>
      <c r="RYT235" s="49"/>
      <c r="RYU235" s="28"/>
      <c r="RYV235" s="196"/>
      <c r="RYW235" s="119"/>
      <c r="RYX235" s="47"/>
      <c r="RYY235" s="47"/>
      <c r="RYZ235" s="48"/>
      <c r="RZA235" s="49"/>
      <c r="RZB235" s="28"/>
      <c r="RZC235" s="196"/>
      <c r="RZD235" s="119"/>
      <c r="RZE235" s="47"/>
      <c r="RZF235" s="47"/>
      <c r="RZG235" s="48"/>
      <c r="RZH235" s="49"/>
      <c r="RZI235" s="28"/>
      <c r="RZJ235" s="196"/>
      <c r="RZK235" s="119"/>
      <c r="RZL235" s="47"/>
      <c r="RZM235" s="47"/>
      <c r="RZN235" s="48"/>
      <c r="RZO235" s="49"/>
      <c r="RZP235" s="28"/>
      <c r="RZQ235" s="196"/>
      <c r="RZR235" s="119"/>
      <c r="RZS235" s="47"/>
      <c r="RZT235" s="47"/>
      <c r="RZU235" s="48"/>
      <c r="RZV235" s="49"/>
      <c r="RZW235" s="28"/>
      <c r="RZX235" s="196"/>
      <c r="RZY235" s="119"/>
      <c r="RZZ235" s="47"/>
      <c r="SAA235" s="47"/>
      <c r="SAB235" s="48"/>
      <c r="SAC235" s="49"/>
      <c r="SAD235" s="28"/>
      <c r="SAE235" s="196"/>
      <c r="SAF235" s="119"/>
      <c r="SAG235" s="47"/>
      <c r="SAH235" s="47"/>
      <c r="SAI235" s="48"/>
      <c r="SAJ235" s="49"/>
      <c r="SAK235" s="28"/>
      <c r="SAL235" s="196"/>
      <c r="SAM235" s="119"/>
      <c r="SAN235" s="47"/>
      <c r="SAO235" s="47"/>
      <c r="SAP235" s="48"/>
      <c r="SAQ235" s="49"/>
      <c r="SAR235" s="28"/>
      <c r="SAS235" s="196"/>
      <c r="SAT235" s="119"/>
      <c r="SAU235" s="47"/>
      <c r="SAV235" s="47"/>
      <c r="SAW235" s="48"/>
      <c r="SAX235" s="49"/>
      <c r="SAY235" s="28"/>
      <c r="SAZ235" s="196"/>
      <c r="SBA235" s="119"/>
      <c r="SBB235" s="47"/>
      <c r="SBC235" s="47"/>
      <c r="SBD235" s="48"/>
      <c r="SBE235" s="49"/>
      <c r="SBF235" s="28"/>
      <c r="SBG235" s="196"/>
      <c r="SBH235" s="119"/>
      <c r="SBI235" s="47"/>
      <c r="SBJ235" s="47"/>
      <c r="SBK235" s="48"/>
      <c r="SBL235" s="49"/>
      <c r="SBM235" s="28"/>
      <c r="SBN235" s="196"/>
      <c r="SBO235" s="119"/>
      <c r="SBP235" s="47"/>
      <c r="SBQ235" s="47"/>
      <c r="SBR235" s="48"/>
      <c r="SBS235" s="49"/>
      <c r="SBT235" s="28"/>
      <c r="SBU235" s="196"/>
      <c r="SBV235" s="119"/>
      <c r="SBW235" s="47"/>
      <c r="SBX235" s="47"/>
      <c r="SBY235" s="48"/>
      <c r="SBZ235" s="49"/>
      <c r="SCA235" s="28"/>
      <c r="SCB235" s="196"/>
      <c r="SCC235" s="119"/>
      <c r="SCD235" s="47"/>
      <c r="SCE235" s="47"/>
      <c r="SCF235" s="48"/>
      <c r="SCG235" s="49"/>
      <c r="SCH235" s="28"/>
      <c r="SCI235" s="196"/>
      <c r="SCJ235" s="119"/>
      <c r="SCK235" s="47"/>
      <c r="SCL235" s="47"/>
      <c r="SCM235" s="48"/>
      <c r="SCN235" s="49"/>
      <c r="SCO235" s="28"/>
      <c r="SCP235" s="196"/>
      <c r="SCQ235" s="119"/>
      <c r="SCR235" s="47"/>
      <c r="SCS235" s="47"/>
      <c r="SCT235" s="48"/>
      <c r="SCU235" s="49"/>
      <c r="SCV235" s="28"/>
      <c r="SCW235" s="196"/>
      <c r="SCX235" s="119"/>
      <c r="SCY235" s="47"/>
      <c r="SCZ235" s="47"/>
      <c r="SDA235" s="48"/>
      <c r="SDB235" s="49"/>
      <c r="SDC235" s="28"/>
      <c r="SDD235" s="196"/>
      <c r="SDE235" s="119"/>
      <c r="SDF235" s="47"/>
      <c r="SDG235" s="47"/>
      <c r="SDH235" s="48"/>
      <c r="SDI235" s="49"/>
      <c r="SDJ235" s="28"/>
      <c r="SDK235" s="196"/>
      <c r="SDL235" s="119"/>
      <c r="SDM235" s="47"/>
      <c r="SDN235" s="47"/>
      <c r="SDO235" s="48"/>
      <c r="SDP235" s="49"/>
      <c r="SDQ235" s="28"/>
      <c r="SDR235" s="196"/>
      <c r="SDS235" s="119"/>
      <c r="SDT235" s="47"/>
      <c r="SDU235" s="47"/>
      <c r="SDV235" s="48"/>
      <c r="SDW235" s="49"/>
      <c r="SDX235" s="28"/>
      <c r="SDY235" s="196"/>
      <c r="SDZ235" s="119"/>
      <c r="SEA235" s="47"/>
      <c r="SEB235" s="47"/>
      <c r="SEC235" s="48"/>
      <c r="SED235" s="49"/>
      <c r="SEE235" s="28"/>
      <c r="SEF235" s="196"/>
      <c r="SEG235" s="119"/>
      <c r="SEH235" s="47"/>
      <c r="SEI235" s="47"/>
      <c r="SEJ235" s="48"/>
      <c r="SEK235" s="49"/>
      <c r="SEL235" s="28"/>
      <c r="SEM235" s="196"/>
      <c r="SEN235" s="119"/>
      <c r="SEO235" s="47"/>
      <c r="SEP235" s="47"/>
      <c r="SEQ235" s="48"/>
      <c r="SER235" s="49"/>
      <c r="SES235" s="28"/>
      <c r="SET235" s="196"/>
      <c r="SEU235" s="119"/>
      <c r="SEV235" s="47"/>
      <c r="SEW235" s="47"/>
      <c r="SEX235" s="48"/>
      <c r="SEY235" s="49"/>
      <c r="SEZ235" s="28"/>
      <c r="SFA235" s="196"/>
      <c r="SFB235" s="119"/>
      <c r="SFC235" s="47"/>
      <c r="SFD235" s="47"/>
      <c r="SFE235" s="48"/>
      <c r="SFF235" s="49"/>
      <c r="SFG235" s="28"/>
      <c r="SFH235" s="196"/>
      <c r="SFI235" s="119"/>
      <c r="SFJ235" s="47"/>
      <c r="SFK235" s="47"/>
      <c r="SFL235" s="48"/>
      <c r="SFM235" s="49"/>
      <c r="SFN235" s="28"/>
      <c r="SFO235" s="196"/>
      <c r="SFP235" s="119"/>
      <c r="SFQ235" s="47"/>
      <c r="SFR235" s="47"/>
      <c r="SFS235" s="48"/>
      <c r="SFT235" s="49"/>
      <c r="SFU235" s="28"/>
      <c r="SFV235" s="196"/>
      <c r="SFW235" s="119"/>
      <c r="SFX235" s="47"/>
      <c r="SFY235" s="47"/>
      <c r="SFZ235" s="48"/>
      <c r="SGA235" s="49"/>
      <c r="SGB235" s="28"/>
      <c r="SGC235" s="196"/>
      <c r="SGD235" s="119"/>
      <c r="SGE235" s="47"/>
      <c r="SGF235" s="47"/>
      <c r="SGG235" s="48"/>
      <c r="SGH235" s="49"/>
      <c r="SGI235" s="28"/>
      <c r="SGJ235" s="196"/>
      <c r="SGK235" s="119"/>
      <c r="SGL235" s="47"/>
      <c r="SGM235" s="47"/>
      <c r="SGN235" s="48"/>
      <c r="SGO235" s="49"/>
      <c r="SGP235" s="28"/>
      <c r="SGQ235" s="196"/>
      <c r="SGR235" s="119"/>
      <c r="SGS235" s="47"/>
      <c r="SGT235" s="47"/>
      <c r="SGU235" s="48"/>
      <c r="SGV235" s="49"/>
      <c r="SGW235" s="28"/>
      <c r="SGX235" s="196"/>
      <c r="SGY235" s="119"/>
      <c r="SGZ235" s="47"/>
      <c r="SHA235" s="47"/>
      <c r="SHB235" s="48"/>
      <c r="SHC235" s="49"/>
      <c r="SHD235" s="28"/>
      <c r="SHE235" s="196"/>
      <c r="SHF235" s="119"/>
      <c r="SHG235" s="47"/>
      <c r="SHH235" s="47"/>
      <c r="SHI235" s="48"/>
      <c r="SHJ235" s="49"/>
      <c r="SHK235" s="28"/>
      <c r="SHL235" s="196"/>
      <c r="SHM235" s="119"/>
      <c r="SHN235" s="47"/>
      <c r="SHO235" s="47"/>
      <c r="SHP235" s="48"/>
      <c r="SHQ235" s="49"/>
      <c r="SHR235" s="28"/>
      <c r="SHS235" s="196"/>
      <c r="SHT235" s="119"/>
      <c r="SHU235" s="47"/>
      <c r="SHV235" s="47"/>
      <c r="SHW235" s="48"/>
      <c r="SHX235" s="49"/>
      <c r="SHY235" s="28"/>
      <c r="SHZ235" s="196"/>
      <c r="SIA235" s="119"/>
      <c r="SIB235" s="47"/>
      <c r="SIC235" s="47"/>
      <c r="SID235" s="48"/>
      <c r="SIE235" s="49"/>
      <c r="SIF235" s="28"/>
      <c r="SIG235" s="196"/>
      <c r="SIH235" s="119"/>
      <c r="SII235" s="47"/>
      <c r="SIJ235" s="47"/>
      <c r="SIK235" s="48"/>
      <c r="SIL235" s="49"/>
      <c r="SIM235" s="28"/>
      <c r="SIN235" s="196"/>
      <c r="SIO235" s="119"/>
      <c r="SIP235" s="47"/>
      <c r="SIQ235" s="47"/>
      <c r="SIR235" s="48"/>
      <c r="SIS235" s="49"/>
      <c r="SIT235" s="28"/>
      <c r="SIU235" s="196"/>
      <c r="SIV235" s="119"/>
      <c r="SIW235" s="47"/>
      <c r="SIX235" s="47"/>
      <c r="SIY235" s="48"/>
      <c r="SIZ235" s="49"/>
      <c r="SJA235" s="28"/>
      <c r="SJB235" s="196"/>
      <c r="SJC235" s="119"/>
      <c r="SJD235" s="47"/>
      <c r="SJE235" s="47"/>
      <c r="SJF235" s="48"/>
      <c r="SJG235" s="49"/>
      <c r="SJH235" s="28"/>
      <c r="SJI235" s="196"/>
      <c r="SJJ235" s="119"/>
      <c r="SJK235" s="47"/>
      <c r="SJL235" s="47"/>
      <c r="SJM235" s="48"/>
      <c r="SJN235" s="49"/>
      <c r="SJO235" s="28"/>
      <c r="SJP235" s="196"/>
      <c r="SJQ235" s="119"/>
      <c r="SJR235" s="47"/>
      <c r="SJS235" s="47"/>
      <c r="SJT235" s="48"/>
      <c r="SJU235" s="49"/>
      <c r="SJV235" s="28"/>
      <c r="SJW235" s="196"/>
      <c r="SJX235" s="119"/>
      <c r="SJY235" s="47"/>
      <c r="SJZ235" s="47"/>
      <c r="SKA235" s="48"/>
      <c r="SKB235" s="49"/>
      <c r="SKC235" s="28"/>
      <c r="SKD235" s="196"/>
      <c r="SKE235" s="119"/>
      <c r="SKF235" s="47"/>
      <c r="SKG235" s="47"/>
      <c r="SKH235" s="48"/>
      <c r="SKI235" s="49"/>
      <c r="SKJ235" s="28"/>
      <c r="SKK235" s="196"/>
      <c r="SKL235" s="119"/>
      <c r="SKM235" s="47"/>
      <c r="SKN235" s="47"/>
      <c r="SKO235" s="48"/>
      <c r="SKP235" s="49"/>
      <c r="SKQ235" s="28"/>
      <c r="SKR235" s="196"/>
      <c r="SKS235" s="119"/>
      <c r="SKT235" s="47"/>
      <c r="SKU235" s="47"/>
      <c r="SKV235" s="48"/>
      <c r="SKW235" s="49"/>
      <c r="SKX235" s="28"/>
      <c r="SKY235" s="196"/>
      <c r="SKZ235" s="119"/>
      <c r="SLA235" s="47"/>
      <c r="SLB235" s="47"/>
      <c r="SLC235" s="48"/>
      <c r="SLD235" s="49"/>
      <c r="SLE235" s="28"/>
      <c r="SLF235" s="196"/>
      <c r="SLG235" s="119"/>
      <c r="SLH235" s="47"/>
      <c r="SLI235" s="47"/>
      <c r="SLJ235" s="48"/>
      <c r="SLK235" s="49"/>
      <c r="SLL235" s="28"/>
      <c r="SLM235" s="196"/>
      <c r="SLN235" s="119"/>
      <c r="SLO235" s="47"/>
      <c r="SLP235" s="47"/>
      <c r="SLQ235" s="48"/>
      <c r="SLR235" s="49"/>
      <c r="SLS235" s="28"/>
      <c r="SLT235" s="196"/>
      <c r="SLU235" s="119"/>
      <c r="SLV235" s="47"/>
      <c r="SLW235" s="47"/>
      <c r="SLX235" s="48"/>
      <c r="SLY235" s="49"/>
      <c r="SLZ235" s="28"/>
      <c r="SMA235" s="196"/>
      <c r="SMB235" s="119"/>
      <c r="SMC235" s="47"/>
      <c r="SMD235" s="47"/>
      <c r="SME235" s="48"/>
      <c r="SMF235" s="49"/>
      <c r="SMG235" s="28"/>
      <c r="SMH235" s="196"/>
      <c r="SMI235" s="119"/>
      <c r="SMJ235" s="47"/>
      <c r="SMK235" s="47"/>
      <c r="SML235" s="48"/>
      <c r="SMM235" s="49"/>
      <c r="SMN235" s="28"/>
      <c r="SMO235" s="196"/>
      <c r="SMP235" s="119"/>
      <c r="SMQ235" s="47"/>
      <c r="SMR235" s="47"/>
      <c r="SMS235" s="48"/>
      <c r="SMT235" s="49"/>
      <c r="SMU235" s="28"/>
      <c r="SMV235" s="196"/>
      <c r="SMW235" s="119"/>
      <c r="SMX235" s="47"/>
      <c r="SMY235" s="47"/>
      <c r="SMZ235" s="48"/>
      <c r="SNA235" s="49"/>
      <c r="SNB235" s="28"/>
      <c r="SNC235" s="196"/>
      <c r="SND235" s="119"/>
      <c r="SNE235" s="47"/>
      <c r="SNF235" s="47"/>
      <c r="SNG235" s="48"/>
      <c r="SNH235" s="49"/>
      <c r="SNI235" s="28"/>
      <c r="SNJ235" s="196"/>
      <c r="SNK235" s="119"/>
      <c r="SNL235" s="47"/>
      <c r="SNM235" s="47"/>
      <c r="SNN235" s="48"/>
      <c r="SNO235" s="49"/>
      <c r="SNP235" s="28"/>
      <c r="SNQ235" s="196"/>
      <c r="SNR235" s="119"/>
      <c r="SNS235" s="47"/>
      <c r="SNT235" s="47"/>
      <c r="SNU235" s="48"/>
      <c r="SNV235" s="49"/>
      <c r="SNW235" s="28"/>
      <c r="SNX235" s="196"/>
      <c r="SNY235" s="119"/>
      <c r="SNZ235" s="47"/>
      <c r="SOA235" s="47"/>
      <c r="SOB235" s="48"/>
      <c r="SOC235" s="49"/>
      <c r="SOD235" s="28"/>
      <c r="SOE235" s="196"/>
      <c r="SOF235" s="119"/>
      <c r="SOG235" s="47"/>
      <c r="SOH235" s="47"/>
      <c r="SOI235" s="48"/>
      <c r="SOJ235" s="49"/>
      <c r="SOK235" s="28"/>
      <c r="SOL235" s="196"/>
      <c r="SOM235" s="119"/>
      <c r="SON235" s="47"/>
      <c r="SOO235" s="47"/>
      <c r="SOP235" s="48"/>
      <c r="SOQ235" s="49"/>
      <c r="SOR235" s="28"/>
      <c r="SOS235" s="196"/>
      <c r="SOT235" s="119"/>
      <c r="SOU235" s="47"/>
      <c r="SOV235" s="47"/>
      <c r="SOW235" s="48"/>
      <c r="SOX235" s="49"/>
      <c r="SOY235" s="28"/>
      <c r="SOZ235" s="196"/>
      <c r="SPA235" s="119"/>
      <c r="SPB235" s="47"/>
      <c r="SPC235" s="47"/>
      <c r="SPD235" s="48"/>
      <c r="SPE235" s="49"/>
      <c r="SPF235" s="28"/>
      <c r="SPG235" s="196"/>
      <c r="SPH235" s="119"/>
      <c r="SPI235" s="47"/>
      <c r="SPJ235" s="47"/>
      <c r="SPK235" s="48"/>
      <c r="SPL235" s="49"/>
      <c r="SPM235" s="28"/>
      <c r="SPN235" s="196"/>
      <c r="SPO235" s="119"/>
      <c r="SPP235" s="47"/>
      <c r="SPQ235" s="47"/>
      <c r="SPR235" s="48"/>
      <c r="SPS235" s="49"/>
      <c r="SPT235" s="28"/>
      <c r="SPU235" s="196"/>
      <c r="SPV235" s="119"/>
      <c r="SPW235" s="47"/>
      <c r="SPX235" s="47"/>
      <c r="SPY235" s="48"/>
      <c r="SPZ235" s="49"/>
      <c r="SQA235" s="28"/>
      <c r="SQB235" s="196"/>
      <c r="SQC235" s="119"/>
      <c r="SQD235" s="47"/>
      <c r="SQE235" s="47"/>
      <c r="SQF235" s="48"/>
      <c r="SQG235" s="49"/>
      <c r="SQH235" s="28"/>
      <c r="SQI235" s="196"/>
      <c r="SQJ235" s="119"/>
      <c r="SQK235" s="47"/>
      <c r="SQL235" s="47"/>
      <c r="SQM235" s="48"/>
      <c r="SQN235" s="49"/>
      <c r="SQO235" s="28"/>
      <c r="SQP235" s="196"/>
      <c r="SQQ235" s="119"/>
      <c r="SQR235" s="47"/>
      <c r="SQS235" s="47"/>
      <c r="SQT235" s="48"/>
      <c r="SQU235" s="49"/>
      <c r="SQV235" s="28"/>
      <c r="SQW235" s="196"/>
      <c r="SQX235" s="119"/>
      <c r="SQY235" s="47"/>
      <c r="SQZ235" s="47"/>
      <c r="SRA235" s="48"/>
      <c r="SRB235" s="49"/>
      <c r="SRC235" s="28"/>
      <c r="SRD235" s="196"/>
      <c r="SRE235" s="119"/>
      <c r="SRF235" s="47"/>
      <c r="SRG235" s="47"/>
      <c r="SRH235" s="48"/>
      <c r="SRI235" s="49"/>
      <c r="SRJ235" s="28"/>
      <c r="SRK235" s="196"/>
      <c r="SRL235" s="119"/>
      <c r="SRM235" s="47"/>
      <c r="SRN235" s="47"/>
      <c r="SRO235" s="48"/>
      <c r="SRP235" s="49"/>
      <c r="SRQ235" s="28"/>
      <c r="SRR235" s="196"/>
      <c r="SRS235" s="119"/>
      <c r="SRT235" s="47"/>
      <c r="SRU235" s="47"/>
      <c r="SRV235" s="48"/>
      <c r="SRW235" s="49"/>
      <c r="SRX235" s="28"/>
      <c r="SRY235" s="196"/>
      <c r="SRZ235" s="119"/>
      <c r="SSA235" s="47"/>
      <c r="SSB235" s="47"/>
      <c r="SSC235" s="48"/>
      <c r="SSD235" s="49"/>
      <c r="SSE235" s="28"/>
      <c r="SSF235" s="196"/>
      <c r="SSG235" s="119"/>
      <c r="SSH235" s="47"/>
      <c r="SSI235" s="47"/>
      <c r="SSJ235" s="48"/>
      <c r="SSK235" s="49"/>
      <c r="SSL235" s="28"/>
      <c r="SSM235" s="196"/>
      <c r="SSN235" s="119"/>
      <c r="SSO235" s="47"/>
      <c r="SSP235" s="47"/>
      <c r="SSQ235" s="48"/>
      <c r="SSR235" s="49"/>
      <c r="SSS235" s="28"/>
      <c r="SST235" s="196"/>
      <c r="SSU235" s="119"/>
      <c r="SSV235" s="47"/>
      <c r="SSW235" s="47"/>
      <c r="SSX235" s="48"/>
      <c r="SSY235" s="49"/>
      <c r="SSZ235" s="28"/>
      <c r="STA235" s="196"/>
      <c r="STB235" s="119"/>
      <c r="STC235" s="47"/>
      <c r="STD235" s="47"/>
      <c r="STE235" s="48"/>
      <c r="STF235" s="49"/>
      <c r="STG235" s="28"/>
      <c r="STH235" s="196"/>
      <c r="STI235" s="119"/>
      <c r="STJ235" s="47"/>
      <c r="STK235" s="47"/>
      <c r="STL235" s="48"/>
      <c r="STM235" s="49"/>
      <c r="STN235" s="28"/>
      <c r="STO235" s="196"/>
      <c r="STP235" s="119"/>
      <c r="STQ235" s="47"/>
      <c r="STR235" s="47"/>
      <c r="STS235" s="48"/>
      <c r="STT235" s="49"/>
      <c r="STU235" s="28"/>
      <c r="STV235" s="196"/>
      <c r="STW235" s="119"/>
      <c r="STX235" s="47"/>
      <c r="STY235" s="47"/>
      <c r="STZ235" s="48"/>
      <c r="SUA235" s="49"/>
      <c r="SUB235" s="28"/>
      <c r="SUC235" s="196"/>
      <c r="SUD235" s="119"/>
      <c r="SUE235" s="47"/>
      <c r="SUF235" s="47"/>
      <c r="SUG235" s="48"/>
      <c r="SUH235" s="49"/>
      <c r="SUI235" s="28"/>
      <c r="SUJ235" s="196"/>
      <c r="SUK235" s="119"/>
      <c r="SUL235" s="47"/>
      <c r="SUM235" s="47"/>
      <c r="SUN235" s="48"/>
      <c r="SUO235" s="49"/>
      <c r="SUP235" s="28"/>
      <c r="SUQ235" s="196"/>
      <c r="SUR235" s="119"/>
      <c r="SUS235" s="47"/>
      <c r="SUT235" s="47"/>
      <c r="SUU235" s="48"/>
      <c r="SUV235" s="49"/>
      <c r="SUW235" s="28"/>
      <c r="SUX235" s="196"/>
      <c r="SUY235" s="119"/>
      <c r="SUZ235" s="47"/>
      <c r="SVA235" s="47"/>
      <c r="SVB235" s="48"/>
      <c r="SVC235" s="49"/>
      <c r="SVD235" s="28"/>
      <c r="SVE235" s="196"/>
      <c r="SVF235" s="119"/>
      <c r="SVG235" s="47"/>
      <c r="SVH235" s="47"/>
      <c r="SVI235" s="48"/>
      <c r="SVJ235" s="49"/>
      <c r="SVK235" s="28"/>
      <c r="SVL235" s="196"/>
      <c r="SVM235" s="119"/>
      <c r="SVN235" s="47"/>
      <c r="SVO235" s="47"/>
      <c r="SVP235" s="48"/>
      <c r="SVQ235" s="49"/>
      <c r="SVR235" s="28"/>
      <c r="SVS235" s="196"/>
      <c r="SVT235" s="119"/>
      <c r="SVU235" s="47"/>
      <c r="SVV235" s="47"/>
      <c r="SVW235" s="48"/>
      <c r="SVX235" s="49"/>
      <c r="SVY235" s="28"/>
      <c r="SVZ235" s="196"/>
      <c r="SWA235" s="119"/>
      <c r="SWB235" s="47"/>
      <c r="SWC235" s="47"/>
      <c r="SWD235" s="48"/>
      <c r="SWE235" s="49"/>
      <c r="SWF235" s="28"/>
      <c r="SWG235" s="196"/>
      <c r="SWH235" s="119"/>
      <c r="SWI235" s="47"/>
      <c r="SWJ235" s="47"/>
      <c r="SWK235" s="48"/>
      <c r="SWL235" s="49"/>
      <c r="SWM235" s="28"/>
      <c r="SWN235" s="196"/>
      <c r="SWO235" s="119"/>
      <c r="SWP235" s="47"/>
      <c r="SWQ235" s="47"/>
      <c r="SWR235" s="48"/>
      <c r="SWS235" s="49"/>
      <c r="SWT235" s="28"/>
      <c r="SWU235" s="196"/>
      <c r="SWV235" s="119"/>
      <c r="SWW235" s="47"/>
      <c r="SWX235" s="47"/>
      <c r="SWY235" s="48"/>
      <c r="SWZ235" s="49"/>
      <c r="SXA235" s="28"/>
      <c r="SXB235" s="196"/>
      <c r="SXC235" s="119"/>
      <c r="SXD235" s="47"/>
      <c r="SXE235" s="47"/>
      <c r="SXF235" s="48"/>
      <c r="SXG235" s="49"/>
      <c r="SXH235" s="28"/>
      <c r="SXI235" s="196"/>
      <c r="SXJ235" s="119"/>
      <c r="SXK235" s="47"/>
      <c r="SXL235" s="47"/>
      <c r="SXM235" s="48"/>
      <c r="SXN235" s="49"/>
      <c r="SXO235" s="28"/>
      <c r="SXP235" s="196"/>
      <c r="SXQ235" s="119"/>
      <c r="SXR235" s="47"/>
      <c r="SXS235" s="47"/>
      <c r="SXT235" s="48"/>
      <c r="SXU235" s="49"/>
      <c r="SXV235" s="28"/>
      <c r="SXW235" s="196"/>
      <c r="SXX235" s="119"/>
      <c r="SXY235" s="47"/>
      <c r="SXZ235" s="47"/>
      <c r="SYA235" s="48"/>
      <c r="SYB235" s="49"/>
      <c r="SYC235" s="28"/>
      <c r="SYD235" s="196"/>
      <c r="SYE235" s="119"/>
      <c r="SYF235" s="47"/>
      <c r="SYG235" s="47"/>
      <c r="SYH235" s="48"/>
      <c r="SYI235" s="49"/>
      <c r="SYJ235" s="28"/>
      <c r="SYK235" s="196"/>
      <c r="SYL235" s="119"/>
      <c r="SYM235" s="47"/>
      <c r="SYN235" s="47"/>
      <c r="SYO235" s="48"/>
      <c r="SYP235" s="49"/>
      <c r="SYQ235" s="28"/>
      <c r="SYR235" s="196"/>
      <c r="SYS235" s="119"/>
      <c r="SYT235" s="47"/>
      <c r="SYU235" s="47"/>
      <c r="SYV235" s="48"/>
      <c r="SYW235" s="49"/>
      <c r="SYX235" s="28"/>
      <c r="SYY235" s="196"/>
      <c r="SYZ235" s="119"/>
      <c r="SZA235" s="47"/>
      <c r="SZB235" s="47"/>
      <c r="SZC235" s="48"/>
      <c r="SZD235" s="49"/>
      <c r="SZE235" s="28"/>
      <c r="SZF235" s="196"/>
      <c r="SZG235" s="119"/>
      <c r="SZH235" s="47"/>
      <c r="SZI235" s="47"/>
      <c r="SZJ235" s="48"/>
      <c r="SZK235" s="49"/>
      <c r="SZL235" s="28"/>
      <c r="SZM235" s="196"/>
      <c r="SZN235" s="119"/>
      <c r="SZO235" s="47"/>
      <c r="SZP235" s="47"/>
      <c r="SZQ235" s="48"/>
      <c r="SZR235" s="49"/>
      <c r="SZS235" s="28"/>
      <c r="SZT235" s="196"/>
      <c r="SZU235" s="119"/>
      <c r="SZV235" s="47"/>
      <c r="SZW235" s="47"/>
      <c r="SZX235" s="48"/>
      <c r="SZY235" s="49"/>
      <c r="SZZ235" s="28"/>
      <c r="TAA235" s="196"/>
      <c r="TAB235" s="119"/>
      <c r="TAC235" s="47"/>
      <c r="TAD235" s="47"/>
      <c r="TAE235" s="48"/>
      <c r="TAF235" s="49"/>
      <c r="TAG235" s="28"/>
      <c r="TAH235" s="196"/>
      <c r="TAI235" s="119"/>
      <c r="TAJ235" s="47"/>
      <c r="TAK235" s="47"/>
      <c r="TAL235" s="48"/>
      <c r="TAM235" s="49"/>
      <c r="TAN235" s="28"/>
      <c r="TAO235" s="196"/>
      <c r="TAP235" s="119"/>
      <c r="TAQ235" s="47"/>
      <c r="TAR235" s="47"/>
      <c r="TAS235" s="48"/>
      <c r="TAT235" s="49"/>
      <c r="TAU235" s="28"/>
      <c r="TAV235" s="196"/>
      <c r="TAW235" s="119"/>
      <c r="TAX235" s="47"/>
      <c r="TAY235" s="47"/>
      <c r="TAZ235" s="48"/>
      <c r="TBA235" s="49"/>
      <c r="TBB235" s="28"/>
      <c r="TBC235" s="196"/>
      <c r="TBD235" s="119"/>
      <c r="TBE235" s="47"/>
      <c r="TBF235" s="47"/>
      <c r="TBG235" s="48"/>
      <c r="TBH235" s="49"/>
      <c r="TBI235" s="28"/>
      <c r="TBJ235" s="196"/>
      <c r="TBK235" s="119"/>
      <c r="TBL235" s="47"/>
      <c r="TBM235" s="47"/>
      <c r="TBN235" s="48"/>
      <c r="TBO235" s="49"/>
      <c r="TBP235" s="28"/>
      <c r="TBQ235" s="196"/>
      <c r="TBR235" s="119"/>
      <c r="TBS235" s="47"/>
      <c r="TBT235" s="47"/>
      <c r="TBU235" s="48"/>
      <c r="TBV235" s="49"/>
      <c r="TBW235" s="28"/>
      <c r="TBX235" s="196"/>
      <c r="TBY235" s="119"/>
      <c r="TBZ235" s="47"/>
      <c r="TCA235" s="47"/>
      <c r="TCB235" s="48"/>
      <c r="TCC235" s="49"/>
      <c r="TCD235" s="28"/>
      <c r="TCE235" s="196"/>
      <c r="TCF235" s="119"/>
      <c r="TCG235" s="47"/>
      <c r="TCH235" s="47"/>
      <c r="TCI235" s="48"/>
      <c r="TCJ235" s="49"/>
      <c r="TCK235" s="28"/>
      <c r="TCL235" s="196"/>
      <c r="TCM235" s="119"/>
      <c r="TCN235" s="47"/>
      <c r="TCO235" s="47"/>
      <c r="TCP235" s="48"/>
      <c r="TCQ235" s="49"/>
      <c r="TCR235" s="28"/>
      <c r="TCS235" s="196"/>
      <c r="TCT235" s="119"/>
      <c r="TCU235" s="47"/>
      <c r="TCV235" s="47"/>
      <c r="TCW235" s="48"/>
      <c r="TCX235" s="49"/>
      <c r="TCY235" s="28"/>
      <c r="TCZ235" s="196"/>
      <c r="TDA235" s="119"/>
      <c r="TDB235" s="47"/>
      <c r="TDC235" s="47"/>
      <c r="TDD235" s="48"/>
      <c r="TDE235" s="49"/>
      <c r="TDF235" s="28"/>
      <c r="TDG235" s="196"/>
      <c r="TDH235" s="119"/>
      <c r="TDI235" s="47"/>
      <c r="TDJ235" s="47"/>
      <c r="TDK235" s="48"/>
      <c r="TDL235" s="49"/>
      <c r="TDM235" s="28"/>
      <c r="TDN235" s="196"/>
      <c r="TDO235" s="119"/>
      <c r="TDP235" s="47"/>
      <c r="TDQ235" s="47"/>
      <c r="TDR235" s="48"/>
      <c r="TDS235" s="49"/>
      <c r="TDT235" s="28"/>
      <c r="TDU235" s="196"/>
      <c r="TDV235" s="119"/>
      <c r="TDW235" s="47"/>
      <c r="TDX235" s="47"/>
      <c r="TDY235" s="48"/>
      <c r="TDZ235" s="49"/>
      <c r="TEA235" s="28"/>
      <c r="TEB235" s="196"/>
      <c r="TEC235" s="119"/>
      <c r="TED235" s="47"/>
      <c r="TEE235" s="47"/>
      <c r="TEF235" s="48"/>
      <c r="TEG235" s="49"/>
      <c r="TEH235" s="28"/>
      <c r="TEI235" s="196"/>
      <c r="TEJ235" s="119"/>
      <c r="TEK235" s="47"/>
      <c r="TEL235" s="47"/>
      <c r="TEM235" s="48"/>
      <c r="TEN235" s="49"/>
      <c r="TEO235" s="28"/>
      <c r="TEP235" s="196"/>
      <c r="TEQ235" s="119"/>
      <c r="TER235" s="47"/>
      <c r="TES235" s="47"/>
      <c r="TET235" s="48"/>
      <c r="TEU235" s="49"/>
      <c r="TEV235" s="28"/>
      <c r="TEW235" s="196"/>
      <c r="TEX235" s="119"/>
      <c r="TEY235" s="47"/>
      <c r="TEZ235" s="47"/>
      <c r="TFA235" s="48"/>
      <c r="TFB235" s="49"/>
      <c r="TFC235" s="28"/>
      <c r="TFD235" s="196"/>
      <c r="TFE235" s="119"/>
      <c r="TFF235" s="47"/>
      <c r="TFG235" s="47"/>
      <c r="TFH235" s="48"/>
      <c r="TFI235" s="49"/>
      <c r="TFJ235" s="28"/>
      <c r="TFK235" s="196"/>
      <c r="TFL235" s="119"/>
      <c r="TFM235" s="47"/>
      <c r="TFN235" s="47"/>
      <c r="TFO235" s="48"/>
      <c r="TFP235" s="49"/>
      <c r="TFQ235" s="28"/>
      <c r="TFR235" s="196"/>
      <c r="TFS235" s="119"/>
      <c r="TFT235" s="47"/>
      <c r="TFU235" s="47"/>
      <c r="TFV235" s="48"/>
      <c r="TFW235" s="49"/>
      <c r="TFX235" s="28"/>
      <c r="TFY235" s="196"/>
      <c r="TFZ235" s="119"/>
      <c r="TGA235" s="47"/>
      <c r="TGB235" s="47"/>
      <c r="TGC235" s="48"/>
      <c r="TGD235" s="49"/>
      <c r="TGE235" s="28"/>
      <c r="TGF235" s="196"/>
      <c r="TGG235" s="119"/>
      <c r="TGH235" s="47"/>
      <c r="TGI235" s="47"/>
      <c r="TGJ235" s="48"/>
      <c r="TGK235" s="49"/>
      <c r="TGL235" s="28"/>
      <c r="TGM235" s="196"/>
      <c r="TGN235" s="119"/>
      <c r="TGO235" s="47"/>
      <c r="TGP235" s="47"/>
      <c r="TGQ235" s="48"/>
      <c r="TGR235" s="49"/>
      <c r="TGS235" s="28"/>
      <c r="TGT235" s="196"/>
      <c r="TGU235" s="119"/>
      <c r="TGV235" s="47"/>
      <c r="TGW235" s="47"/>
      <c r="TGX235" s="48"/>
      <c r="TGY235" s="49"/>
      <c r="TGZ235" s="28"/>
      <c r="THA235" s="196"/>
      <c r="THB235" s="119"/>
      <c r="THC235" s="47"/>
      <c r="THD235" s="47"/>
      <c r="THE235" s="48"/>
      <c r="THF235" s="49"/>
      <c r="THG235" s="28"/>
      <c r="THH235" s="196"/>
      <c r="THI235" s="119"/>
      <c r="THJ235" s="47"/>
      <c r="THK235" s="47"/>
      <c r="THL235" s="48"/>
      <c r="THM235" s="49"/>
      <c r="THN235" s="28"/>
      <c r="THO235" s="196"/>
      <c r="THP235" s="119"/>
      <c r="THQ235" s="47"/>
      <c r="THR235" s="47"/>
      <c r="THS235" s="48"/>
      <c r="THT235" s="49"/>
      <c r="THU235" s="28"/>
      <c r="THV235" s="196"/>
      <c r="THW235" s="119"/>
      <c r="THX235" s="47"/>
      <c r="THY235" s="47"/>
      <c r="THZ235" s="48"/>
      <c r="TIA235" s="49"/>
      <c r="TIB235" s="28"/>
      <c r="TIC235" s="196"/>
      <c r="TID235" s="119"/>
      <c r="TIE235" s="47"/>
      <c r="TIF235" s="47"/>
      <c r="TIG235" s="48"/>
      <c r="TIH235" s="49"/>
      <c r="TII235" s="28"/>
      <c r="TIJ235" s="196"/>
      <c r="TIK235" s="119"/>
      <c r="TIL235" s="47"/>
      <c r="TIM235" s="47"/>
      <c r="TIN235" s="48"/>
      <c r="TIO235" s="49"/>
      <c r="TIP235" s="28"/>
      <c r="TIQ235" s="196"/>
      <c r="TIR235" s="119"/>
      <c r="TIS235" s="47"/>
      <c r="TIT235" s="47"/>
      <c r="TIU235" s="48"/>
      <c r="TIV235" s="49"/>
      <c r="TIW235" s="28"/>
      <c r="TIX235" s="196"/>
      <c r="TIY235" s="119"/>
      <c r="TIZ235" s="47"/>
      <c r="TJA235" s="47"/>
      <c r="TJB235" s="48"/>
      <c r="TJC235" s="49"/>
      <c r="TJD235" s="28"/>
      <c r="TJE235" s="196"/>
      <c r="TJF235" s="119"/>
      <c r="TJG235" s="47"/>
      <c r="TJH235" s="47"/>
      <c r="TJI235" s="48"/>
      <c r="TJJ235" s="49"/>
      <c r="TJK235" s="28"/>
      <c r="TJL235" s="196"/>
      <c r="TJM235" s="119"/>
      <c r="TJN235" s="47"/>
      <c r="TJO235" s="47"/>
      <c r="TJP235" s="48"/>
      <c r="TJQ235" s="49"/>
      <c r="TJR235" s="28"/>
      <c r="TJS235" s="196"/>
      <c r="TJT235" s="119"/>
      <c r="TJU235" s="47"/>
      <c r="TJV235" s="47"/>
      <c r="TJW235" s="48"/>
      <c r="TJX235" s="49"/>
      <c r="TJY235" s="28"/>
      <c r="TJZ235" s="196"/>
      <c r="TKA235" s="119"/>
      <c r="TKB235" s="47"/>
      <c r="TKC235" s="47"/>
      <c r="TKD235" s="48"/>
      <c r="TKE235" s="49"/>
      <c r="TKF235" s="28"/>
      <c r="TKG235" s="196"/>
      <c r="TKH235" s="119"/>
      <c r="TKI235" s="47"/>
      <c r="TKJ235" s="47"/>
      <c r="TKK235" s="48"/>
      <c r="TKL235" s="49"/>
      <c r="TKM235" s="28"/>
      <c r="TKN235" s="196"/>
      <c r="TKO235" s="119"/>
      <c r="TKP235" s="47"/>
      <c r="TKQ235" s="47"/>
      <c r="TKR235" s="48"/>
      <c r="TKS235" s="49"/>
      <c r="TKT235" s="28"/>
      <c r="TKU235" s="196"/>
      <c r="TKV235" s="119"/>
      <c r="TKW235" s="47"/>
      <c r="TKX235" s="47"/>
      <c r="TKY235" s="48"/>
      <c r="TKZ235" s="49"/>
      <c r="TLA235" s="28"/>
      <c r="TLB235" s="196"/>
      <c r="TLC235" s="119"/>
      <c r="TLD235" s="47"/>
      <c r="TLE235" s="47"/>
      <c r="TLF235" s="48"/>
      <c r="TLG235" s="49"/>
      <c r="TLH235" s="28"/>
      <c r="TLI235" s="196"/>
      <c r="TLJ235" s="119"/>
      <c r="TLK235" s="47"/>
      <c r="TLL235" s="47"/>
      <c r="TLM235" s="48"/>
      <c r="TLN235" s="49"/>
      <c r="TLO235" s="28"/>
      <c r="TLP235" s="196"/>
      <c r="TLQ235" s="119"/>
      <c r="TLR235" s="47"/>
      <c r="TLS235" s="47"/>
      <c r="TLT235" s="48"/>
      <c r="TLU235" s="49"/>
      <c r="TLV235" s="28"/>
      <c r="TLW235" s="196"/>
      <c r="TLX235" s="119"/>
      <c r="TLY235" s="47"/>
      <c r="TLZ235" s="47"/>
      <c r="TMA235" s="48"/>
      <c r="TMB235" s="49"/>
      <c r="TMC235" s="28"/>
      <c r="TMD235" s="196"/>
      <c r="TME235" s="119"/>
      <c r="TMF235" s="47"/>
      <c r="TMG235" s="47"/>
      <c r="TMH235" s="48"/>
      <c r="TMI235" s="49"/>
      <c r="TMJ235" s="28"/>
      <c r="TMK235" s="196"/>
      <c r="TML235" s="119"/>
      <c r="TMM235" s="47"/>
      <c r="TMN235" s="47"/>
      <c r="TMO235" s="48"/>
      <c r="TMP235" s="49"/>
      <c r="TMQ235" s="28"/>
      <c r="TMR235" s="196"/>
      <c r="TMS235" s="119"/>
      <c r="TMT235" s="47"/>
      <c r="TMU235" s="47"/>
      <c r="TMV235" s="48"/>
      <c r="TMW235" s="49"/>
      <c r="TMX235" s="28"/>
      <c r="TMY235" s="196"/>
      <c r="TMZ235" s="119"/>
      <c r="TNA235" s="47"/>
      <c r="TNB235" s="47"/>
      <c r="TNC235" s="48"/>
      <c r="TND235" s="49"/>
      <c r="TNE235" s="28"/>
      <c r="TNF235" s="196"/>
      <c r="TNG235" s="119"/>
      <c r="TNH235" s="47"/>
      <c r="TNI235" s="47"/>
      <c r="TNJ235" s="48"/>
      <c r="TNK235" s="49"/>
      <c r="TNL235" s="28"/>
      <c r="TNM235" s="196"/>
      <c r="TNN235" s="119"/>
      <c r="TNO235" s="47"/>
      <c r="TNP235" s="47"/>
      <c r="TNQ235" s="48"/>
      <c r="TNR235" s="49"/>
      <c r="TNS235" s="28"/>
      <c r="TNT235" s="196"/>
      <c r="TNU235" s="119"/>
      <c r="TNV235" s="47"/>
      <c r="TNW235" s="47"/>
      <c r="TNX235" s="48"/>
      <c r="TNY235" s="49"/>
      <c r="TNZ235" s="28"/>
      <c r="TOA235" s="196"/>
      <c r="TOB235" s="119"/>
      <c r="TOC235" s="47"/>
      <c r="TOD235" s="47"/>
      <c r="TOE235" s="48"/>
      <c r="TOF235" s="49"/>
      <c r="TOG235" s="28"/>
      <c r="TOH235" s="196"/>
      <c r="TOI235" s="119"/>
      <c r="TOJ235" s="47"/>
      <c r="TOK235" s="47"/>
      <c r="TOL235" s="48"/>
      <c r="TOM235" s="49"/>
      <c r="TON235" s="28"/>
      <c r="TOO235" s="196"/>
      <c r="TOP235" s="119"/>
      <c r="TOQ235" s="47"/>
      <c r="TOR235" s="47"/>
      <c r="TOS235" s="48"/>
      <c r="TOT235" s="49"/>
      <c r="TOU235" s="28"/>
      <c r="TOV235" s="196"/>
      <c r="TOW235" s="119"/>
      <c r="TOX235" s="47"/>
      <c r="TOY235" s="47"/>
      <c r="TOZ235" s="48"/>
      <c r="TPA235" s="49"/>
      <c r="TPB235" s="28"/>
      <c r="TPC235" s="196"/>
      <c r="TPD235" s="119"/>
      <c r="TPE235" s="47"/>
      <c r="TPF235" s="47"/>
      <c r="TPG235" s="48"/>
      <c r="TPH235" s="49"/>
      <c r="TPI235" s="28"/>
      <c r="TPJ235" s="196"/>
      <c r="TPK235" s="119"/>
      <c r="TPL235" s="47"/>
      <c r="TPM235" s="47"/>
      <c r="TPN235" s="48"/>
      <c r="TPO235" s="49"/>
      <c r="TPP235" s="28"/>
      <c r="TPQ235" s="196"/>
      <c r="TPR235" s="119"/>
      <c r="TPS235" s="47"/>
      <c r="TPT235" s="47"/>
      <c r="TPU235" s="48"/>
      <c r="TPV235" s="49"/>
      <c r="TPW235" s="28"/>
      <c r="TPX235" s="196"/>
      <c r="TPY235" s="119"/>
      <c r="TPZ235" s="47"/>
      <c r="TQA235" s="47"/>
      <c r="TQB235" s="48"/>
      <c r="TQC235" s="49"/>
      <c r="TQD235" s="28"/>
      <c r="TQE235" s="196"/>
      <c r="TQF235" s="119"/>
      <c r="TQG235" s="47"/>
      <c r="TQH235" s="47"/>
      <c r="TQI235" s="48"/>
      <c r="TQJ235" s="49"/>
      <c r="TQK235" s="28"/>
      <c r="TQL235" s="196"/>
      <c r="TQM235" s="119"/>
      <c r="TQN235" s="47"/>
      <c r="TQO235" s="47"/>
      <c r="TQP235" s="48"/>
      <c r="TQQ235" s="49"/>
      <c r="TQR235" s="28"/>
      <c r="TQS235" s="196"/>
      <c r="TQT235" s="119"/>
      <c r="TQU235" s="47"/>
      <c r="TQV235" s="47"/>
      <c r="TQW235" s="48"/>
      <c r="TQX235" s="49"/>
      <c r="TQY235" s="28"/>
      <c r="TQZ235" s="196"/>
      <c r="TRA235" s="119"/>
      <c r="TRB235" s="47"/>
      <c r="TRC235" s="47"/>
      <c r="TRD235" s="48"/>
      <c r="TRE235" s="49"/>
      <c r="TRF235" s="28"/>
      <c r="TRG235" s="196"/>
      <c r="TRH235" s="119"/>
      <c r="TRI235" s="47"/>
      <c r="TRJ235" s="47"/>
      <c r="TRK235" s="48"/>
      <c r="TRL235" s="49"/>
      <c r="TRM235" s="28"/>
      <c r="TRN235" s="196"/>
      <c r="TRO235" s="119"/>
      <c r="TRP235" s="47"/>
      <c r="TRQ235" s="47"/>
      <c r="TRR235" s="48"/>
      <c r="TRS235" s="49"/>
      <c r="TRT235" s="28"/>
      <c r="TRU235" s="196"/>
      <c r="TRV235" s="119"/>
      <c r="TRW235" s="47"/>
      <c r="TRX235" s="47"/>
      <c r="TRY235" s="48"/>
      <c r="TRZ235" s="49"/>
      <c r="TSA235" s="28"/>
      <c r="TSB235" s="196"/>
      <c r="TSC235" s="119"/>
      <c r="TSD235" s="47"/>
      <c r="TSE235" s="47"/>
      <c r="TSF235" s="48"/>
      <c r="TSG235" s="49"/>
      <c r="TSH235" s="28"/>
      <c r="TSI235" s="196"/>
      <c r="TSJ235" s="119"/>
      <c r="TSK235" s="47"/>
      <c r="TSL235" s="47"/>
      <c r="TSM235" s="48"/>
      <c r="TSN235" s="49"/>
      <c r="TSO235" s="28"/>
      <c r="TSP235" s="196"/>
      <c r="TSQ235" s="119"/>
      <c r="TSR235" s="47"/>
      <c r="TSS235" s="47"/>
      <c r="TST235" s="48"/>
      <c r="TSU235" s="49"/>
      <c r="TSV235" s="28"/>
      <c r="TSW235" s="196"/>
      <c r="TSX235" s="119"/>
      <c r="TSY235" s="47"/>
      <c r="TSZ235" s="47"/>
      <c r="TTA235" s="48"/>
      <c r="TTB235" s="49"/>
      <c r="TTC235" s="28"/>
      <c r="TTD235" s="196"/>
      <c r="TTE235" s="119"/>
      <c r="TTF235" s="47"/>
      <c r="TTG235" s="47"/>
      <c r="TTH235" s="48"/>
      <c r="TTI235" s="49"/>
      <c r="TTJ235" s="28"/>
      <c r="TTK235" s="196"/>
      <c r="TTL235" s="119"/>
      <c r="TTM235" s="47"/>
      <c r="TTN235" s="47"/>
      <c r="TTO235" s="48"/>
      <c r="TTP235" s="49"/>
      <c r="TTQ235" s="28"/>
      <c r="TTR235" s="196"/>
      <c r="TTS235" s="119"/>
      <c r="TTT235" s="47"/>
      <c r="TTU235" s="47"/>
      <c r="TTV235" s="48"/>
      <c r="TTW235" s="49"/>
      <c r="TTX235" s="28"/>
      <c r="TTY235" s="196"/>
      <c r="TTZ235" s="119"/>
      <c r="TUA235" s="47"/>
      <c r="TUB235" s="47"/>
      <c r="TUC235" s="48"/>
      <c r="TUD235" s="49"/>
      <c r="TUE235" s="28"/>
      <c r="TUF235" s="196"/>
      <c r="TUG235" s="119"/>
      <c r="TUH235" s="47"/>
      <c r="TUI235" s="47"/>
      <c r="TUJ235" s="48"/>
      <c r="TUK235" s="49"/>
      <c r="TUL235" s="28"/>
      <c r="TUM235" s="196"/>
      <c r="TUN235" s="119"/>
      <c r="TUO235" s="47"/>
      <c r="TUP235" s="47"/>
      <c r="TUQ235" s="48"/>
      <c r="TUR235" s="49"/>
      <c r="TUS235" s="28"/>
      <c r="TUT235" s="196"/>
      <c r="TUU235" s="119"/>
      <c r="TUV235" s="47"/>
      <c r="TUW235" s="47"/>
      <c r="TUX235" s="48"/>
      <c r="TUY235" s="49"/>
      <c r="TUZ235" s="28"/>
      <c r="TVA235" s="196"/>
      <c r="TVB235" s="119"/>
      <c r="TVC235" s="47"/>
      <c r="TVD235" s="47"/>
      <c r="TVE235" s="48"/>
      <c r="TVF235" s="49"/>
      <c r="TVG235" s="28"/>
      <c r="TVH235" s="196"/>
      <c r="TVI235" s="119"/>
      <c r="TVJ235" s="47"/>
      <c r="TVK235" s="47"/>
      <c r="TVL235" s="48"/>
      <c r="TVM235" s="49"/>
      <c r="TVN235" s="28"/>
      <c r="TVO235" s="196"/>
      <c r="TVP235" s="119"/>
      <c r="TVQ235" s="47"/>
      <c r="TVR235" s="47"/>
      <c r="TVS235" s="48"/>
      <c r="TVT235" s="49"/>
      <c r="TVU235" s="28"/>
      <c r="TVV235" s="196"/>
      <c r="TVW235" s="119"/>
      <c r="TVX235" s="47"/>
      <c r="TVY235" s="47"/>
      <c r="TVZ235" s="48"/>
      <c r="TWA235" s="49"/>
      <c r="TWB235" s="28"/>
      <c r="TWC235" s="196"/>
      <c r="TWD235" s="119"/>
      <c r="TWE235" s="47"/>
      <c r="TWF235" s="47"/>
      <c r="TWG235" s="48"/>
      <c r="TWH235" s="49"/>
      <c r="TWI235" s="28"/>
      <c r="TWJ235" s="196"/>
      <c r="TWK235" s="119"/>
      <c r="TWL235" s="47"/>
      <c r="TWM235" s="47"/>
      <c r="TWN235" s="48"/>
      <c r="TWO235" s="49"/>
      <c r="TWP235" s="28"/>
      <c r="TWQ235" s="196"/>
      <c r="TWR235" s="119"/>
      <c r="TWS235" s="47"/>
      <c r="TWT235" s="47"/>
      <c r="TWU235" s="48"/>
      <c r="TWV235" s="49"/>
      <c r="TWW235" s="28"/>
      <c r="TWX235" s="196"/>
      <c r="TWY235" s="119"/>
      <c r="TWZ235" s="47"/>
      <c r="TXA235" s="47"/>
      <c r="TXB235" s="48"/>
      <c r="TXC235" s="49"/>
      <c r="TXD235" s="28"/>
      <c r="TXE235" s="196"/>
      <c r="TXF235" s="119"/>
      <c r="TXG235" s="47"/>
      <c r="TXH235" s="47"/>
      <c r="TXI235" s="48"/>
      <c r="TXJ235" s="49"/>
      <c r="TXK235" s="28"/>
      <c r="TXL235" s="196"/>
      <c r="TXM235" s="119"/>
      <c r="TXN235" s="47"/>
      <c r="TXO235" s="47"/>
      <c r="TXP235" s="48"/>
      <c r="TXQ235" s="49"/>
      <c r="TXR235" s="28"/>
      <c r="TXS235" s="196"/>
      <c r="TXT235" s="119"/>
      <c r="TXU235" s="47"/>
      <c r="TXV235" s="47"/>
      <c r="TXW235" s="48"/>
      <c r="TXX235" s="49"/>
      <c r="TXY235" s="28"/>
      <c r="TXZ235" s="196"/>
      <c r="TYA235" s="119"/>
      <c r="TYB235" s="47"/>
      <c r="TYC235" s="47"/>
      <c r="TYD235" s="48"/>
      <c r="TYE235" s="49"/>
      <c r="TYF235" s="28"/>
      <c r="TYG235" s="196"/>
      <c r="TYH235" s="119"/>
      <c r="TYI235" s="47"/>
      <c r="TYJ235" s="47"/>
      <c r="TYK235" s="48"/>
      <c r="TYL235" s="49"/>
      <c r="TYM235" s="28"/>
      <c r="TYN235" s="196"/>
      <c r="TYO235" s="119"/>
      <c r="TYP235" s="47"/>
      <c r="TYQ235" s="47"/>
      <c r="TYR235" s="48"/>
      <c r="TYS235" s="49"/>
      <c r="TYT235" s="28"/>
      <c r="TYU235" s="196"/>
      <c r="TYV235" s="119"/>
      <c r="TYW235" s="47"/>
      <c r="TYX235" s="47"/>
      <c r="TYY235" s="48"/>
      <c r="TYZ235" s="49"/>
      <c r="TZA235" s="28"/>
      <c r="TZB235" s="196"/>
      <c r="TZC235" s="119"/>
      <c r="TZD235" s="47"/>
      <c r="TZE235" s="47"/>
      <c r="TZF235" s="48"/>
      <c r="TZG235" s="49"/>
      <c r="TZH235" s="28"/>
      <c r="TZI235" s="196"/>
      <c r="TZJ235" s="119"/>
      <c r="TZK235" s="47"/>
      <c r="TZL235" s="47"/>
      <c r="TZM235" s="48"/>
      <c r="TZN235" s="49"/>
      <c r="TZO235" s="28"/>
      <c r="TZP235" s="196"/>
      <c r="TZQ235" s="119"/>
      <c r="TZR235" s="47"/>
      <c r="TZS235" s="47"/>
      <c r="TZT235" s="48"/>
      <c r="TZU235" s="49"/>
      <c r="TZV235" s="28"/>
      <c r="TZW235" s="196"/>
      <c r="TZX235" s="119"/>
      <c r="TZY235" s="47"/>
      <c r="TZZ235" s="47"/>
      <c r="UAA235" s="48"/>
      <c r="UAB235" s="49"/>
      <c r="UAC235" s="28"/>
      <c r="UAD235" s="196"/>
      <c r="UAE235" s="119"/>
      <c r="UAF235" s="47"/>
      <c r="UAG235" s="47"/>
      <c r="UAH235" s="48"/>
      <c r="UAI235" s="49"/>
      <c r="UAJ235" s="28"/>
      <c r="UAK235" s="196"/>
      <c r="UAL235" s="119"/>
      <c r="UAM235" s="47"/>
      <c r="UAN235" s="47"/>
      <c r="UAO235" s="48"/>
      <c r="UAP235" s="49"/>
      <c r="UAQ235" s="28"/>
      <c r="UAR235" s="196"/>
      <c r="UAS235" s="119"/>
      <c r="UAT235" s="47"/>
      <c r="UAU235" s="47"/>
      <c r="UAV235" s="48"/>
      <c r="UAW235" s="49"/>
      <c r="UAX235" s="28"/>
      <c r="UAY235" s="196"/>
      <c r="UAZ235" s="119"/>
      <c r="UBA235" s="47"/>
      <c r="UBB235" s="47"/>
      <c r="UBC235" s="48"/>
      <c r="UBD235" s="49"/>
      <c r="UBE235" s="28"/>
      <c r="UBF235" s="196"/>
      <c r="UBG235" s="119"/>
      <c r="UBH235" s="47"/>
      <c r="UBI235" s="47"/>
      <c r="UBJ235" s="48"/>
      <c r="UBK235" s="49"/>
      <c r="UBL235" s="28"/>
      <c r="UBM235" s="196"/>
      <c r="UBN235" s="119"/>
      <c r="UBO235" s="47"/>
      <c r="UBP235" s="47"/>
      <c r="UBQ235" s="48"/>
      <c r="UBR235" s="49"/>
      <c r="UBS235" s="28"/>
      <c r="UBT235" s="196"/>
      <c r="UBU235" s="119"/>
      <c r="UBV235" s="47"/>
      <c r="UBW235" s="47"/>
      <c r="UBX235" s="48"/>
      <c r="UBY235" s="49"/>
      <c r="UBZ235" s="28"/>
      <c r="UCA235" s="196"/>
      <c r="UCB235" s="119"/>
      <c r="UCC235" s="47"/>
      <c r="UCD235" s="47"/>
      <c r="UCE235" s="48"/>
      <c r="UCF235" s="49"/>
      <c r="UCG235" s="28"/>
      <c r="UCH235" s="196"/>
      <c r="UCI235" s="119"/>
      <c r="UCJ235" s="47"/>
      <c r="UCK235" s="47"/>
      <c r="UCL235" s="48"/>
      <c r="UCM235" s="49"/>
      <c r="UCN235" s="28"/>
      <c r="UCO235" s="196"/>
      <c r="UCP235" s="119"/>
      <c r="UCQ235" s="47"/>
      <c r="UCR235" s="47"/>
      <c r="UCS235" s="48"/>
      <c r="UCT235" s="49"/>
      <c r="UCU235" s="28"/>
      <c r="UCV235" s="196"/>
      <c r="UCW235" s="119"/>
      <c r="UCX235" s="47"/>
      <c r="UCY235" s="47"/>
      <c r="UCZ235" s="48"/>
      <c r="UDA235" s="49"/>
      <c r="UDB235" s="28"/>
      <c r="UDC235" s="196"/>
      <c r="UDD235" s="119"/>
      <c r="UDE235" s="47"/>
      <c r="UDF235" s="47"/>
      <c r="UDG235" s="48"/>
      <c r="UDH235" s="49"/>
      <c r="UDI235" s="28"/>
      <c r="UDJ235" s="196"/>
      <c r="UDK235" s="119"/>
      <c r="UDL235" s="47"/>
      <c r="UDM235" s="47"/>
      <c r="UDN235" s="48"/>
      <c r="UDO235" s="49"/>
      <c r="UDP235" s="28"/>
      <c r="UDQ235" s="196"/>
      <c r="UDR235" s="119"/>
      <c r="UDS235" s="47"/>
      <c r="UDT235" s="47"/>
      <c r="UDU235" s="48"/>
      <c r="UDV235" s="49"/>
      <c r="UDW235" s="28"/>
      <c r="UDX235" s="196"/>
      <c r="UDY235" s="119"/>
      <c r="UDZ235" s="47"/>
      <c r="UEA235" s="47"/>
      <c r="UEB235" s="48"/>
      <c r="UEC235" s="49"/>
      <c r="UED235" s="28"/>
      <c r="UEE235" s="196"/>
      <c r="UEF235" s="119"/>
      <c r="UEG235" s="47"/>
      <c r="UEH235" s="47"/>
      <c r="UEI235" s="48"/>
      <c r="UEJ235" s="49"/>
      <c r="UEK235" s="28"/>
      <c r="UEL235" s="196"/>
      <c r="UEM235" s="119"/>
      <c r="UEN235" s="47"/>
      <c r="UEO235" s="47"/>
      <c r="UEP235" s="48"/>
      <c r="UEQ235" s="49"/>
      <c r="UER235" s="28"/>
      <c r="UES235" s="196"/>
      <c r="UET235" s="119"/>
      <c r="UEU235" s="47"/>
      <c r="UEV235" s="47"/>
      <c r="UEW235" s="48"/>
      <c r="UEX235" s="49"/>
      <c r="UEY235" s="28"/>
      <c r="UEZ235" s="196"/>
      <c r="UFA235" s="119"/>
      <c r="UFB235" s="47"/>
      <c r="UFC235" s="47"/>
      <c r="UFD235" s="48"/>
      <c r="UFE235" s="49"/>
      <c r="UFF235" s="28"/>
      <c r="UFG235" s="196"/>
      <c r="UFH235" s="119"/>
      <c r="UFI235" s="47"/>
      <c r="UFJ235" s="47"/>
      <c r="UFK235" s="48"/>
      <c r="UFL235" s="49"/>
      <c r="UFM235" s="28"/>
      <c r="UFN235" s="196"/>
      <c r="UFO235" s="119"/>
      <c r="UFP235" s="47"/>
      <c r="UFQ235" s="47"/>
      <c r="UFR235" s="48"/>
      <c r="UFS235" s="49"/>
      <c r="UFT235" s="28"/>
      <c r="UFU235" s="196"/>
      <c r="UFV235" s="119"/>
      <c r="UFW235" s="47"/>
      <c r="UFX235" s="47"/>
      <c r="UFY235" s="48"/>
      <c r="UFZ235" s="49"/>
      <c r="UGA235" s="28"/>
      <c r="UGB235" s="196"/>
      <c r="UGC235" s="119"/>
      <c r="UGD235" s="47"/>
      <c r="UGE235" s="47"/>
      <c r="UGF235" s="48"/>
      <c r="UGG235" s="49"/>
      <c r="UGH235" s="28"/>
      <c r="UGI235" s="196"/>
      <c r="UGJ235" s="119"/>
      <c r="UGK235" s="47"/>
      <c r="UGL235" s="47"/>
      <c r="UGM235" s="48"/>
      <c r="UGN235" s="49"/>
      <c r="UGO235" s="28"/>
      <c r="UGP235" s="196"/>
      <c r="UGQ235" s="119"/>
      <c r="UGR235" s="47"/>
      <c r="UGS235" s="47"/>
      <c r="UGT235" s="48"/>
      <c r="UGU235" s="49"/>
      <c r="UGV235" s="28"/>
      <c r="UGW235" s="196"/>
      <c r="UGX235" s="119"/>
      <c r="UGY235" s="47"/>
      <c r="UGZ235" s="47"/>
      <c r="UHA235" s="48"/>
      <c r="UHB235" s="49"/>
      <c r="UHC235" s="28"/>
      <c r="UHD235" s="196"/>
      <c r="UHE235" s="119"/>
      <c r="UHF235" s="47"/>
      <c r="UHG235" s="47"/>
      <c r="UHH235" s="48"/>
      <c r="UHI235" s="49"/>
      <c r="UHJ235" s="28"/>
      <c r="UHK235" s="196"/>
      <c r="UHL235" s="119"/>
      <c r="UHM235" s="47"/>
      <c r="UHN235" s="47"/>
      <c r="UHO235" s="48"/>
      <c r="UHP235" s="49"/>
      <c r="UHQ235" s="28"/>
      <c r="UHR235" s="196"/>
      <c r="UHS235" s="119"/>
      <c r="UHT235" s="47"/>
      <c r="UHU235" s="47"/>
      <c r="UHV235" s="48"/>
      <c r="UHW235" s="49"/>
      <c r="UHX235" s="28"/>
      <c r="UHY235" s="196"/>
      <c r="UHZ235" s="119"/>
      <c r="UIA235" s="47"/>
      <c r="UIB235" s="47"/>
      <c r="UIC235" s="48"/>
      <c r="UID235" s="49"/>
      <c r="UIE235" s="28"/>
      <c r="UIF235" s="196"/>
      <c r="UIG235" s="119"/>
      <c r="UIH235" s="47"/>
      <c r="UII235" s="47"/>
      <c r="UIJ235" s="48"/>
      <c r="UIK235" s="49"/>
      <c r="UIL235" s="28"/>
      <c r="UIM235" s="196"/>
      <c r="UIN235" s="119"/>
      <c r="UIO235" s="47"/>
      <c r="UIP235" s="47"/>
      <c r="UIQ235" s="48"/>
      <c r="UIR235" s="49"/>
      <c r="UIS235" s="28"/>
      <c r="UIT235" s="196"/>
      <c r="UIU235" s="119"/>
      <c r="UIV235" s="47"/>
      <c r="UIW235" s="47"/>
      <c r="UIX235" s="48"/>
      <c r="UIY235" s="49"/>
      <c r="UIZ235" s="28"/>
      <c r="UJA235" s="196"/>
      <c r="UJB235" s="119"/>
      <c r="UJC235" s="47"/>
      <c r="UJD235" s="47"/>
      <c r="UJE235" s="48"/>
      <c r="UJF235" s="49"/>
      <c r="UJG235" s="28"/>
      <c r="UJH235" s="196"/>
      <c r="UJI235" s="119"/>
      <c r="UJJ235" s="47"/>
      <c r="UJK235" s="47"/>
      <c r="UJL235" s="48"/>
      <c r="UJM235" s="49"/>
      <c r="UJN235" s="28"/>
      <c r="UJO235" s="196"/>
      <c r="UJP235" s="119"/>
      <c r="UJQ235" s="47"/>
      <c r="UJR235" s="47"/>
      <c r="UJS235" s="48"/>
      <c r="UJT235" s="49"/>
      <c r="UJU235" s="28"/>
      <c r="UJV235" s="196"/>
      <c r="UJW235" s="119"/>
      <c r="UJX235" s="47"/>
      <c r="UJY235" s="47"/>
      <c r="UJZ235" s="48"/>
      <c r="UKA235" s="49"/>
      <c r="UKB235" s="28"/>
      <c r="UKC235" s="196"/>
      <c r="UKD235" s="119"/>
      <c r="UKE235" s="47"/>
      <c r="UKF235" s="47"/>
      <c r="UKG235" s="48"/>
      <c r="UKH235" s="49"/>
      <c r="UKI235" s="28"/>
      <c r="UKJ235" s="196"/>
      <c r="UKK235" s="119"/>
      <c r="UKL235" s="47"/>
      <c r="UKM235" s="47"/>
      <c r="UKN235" s="48"/>
      <c r="UKO235" s="49"/>
      <c r="UKP235" s="28"/>
      <c r="UKQ235" s="196"/>
      <c r="UKR235" s="119"/>
      <c r="UKS235" s="47"/>
      <c r="UKT235" s="47"/>
      <c r="UKU235" s="48"/>
      <c r="UKV235" s="49"/>
      <c r="UKW235" s="28"/>
      <c r="UKX235" s="196"/>
      <c r="UKY235" s="119"/>
      <c r="UKZ235" s="47"/>
      <c r="ULA235" s="47"/>
      <c r="ULB235" s="48"/>
      <c r="ULC235" s="49"/>
      <c r="ULD235" s="28"/>
      <c r="ULE235" s="196"/>
      <c r="ULF235" s="119"/>
      <c r="ULG235" s="47"/>
      <c r="ULH235" s="47"/>
      <c r="ULI235" s="48"/>
      <c r="ULJ235" s="49"/>
      <c r="ULK235" s="28"/>
      <c r="ULL235" s="196"/>
      <c r="ULM235" s="119"/>
      <c r="ULN235" s="47"/>
      <c r="ULO235" s="47"/>
      <c r="ULP235" s="48"/>
      <c r="ULQ235" s="49"/>
      <c r="ULR235" s="28"/>
      <c r="ULS235" s="196"/>
      <c r="ULT235" s="119"/>
      <c r="ULU235" s="47"/>
      <c r="ULV235" s="47"/>
      <c r="ULW235" s="48"/>
      <c r="ULX235" s="49"/>
      <c r="ULY235" s="28"/>
      <c r="ULZ235" s="196"/>
      <c r="UMA235" s="119"/>
      <c r="UMB235" s="47"/>
      <c r="UMC235" s="47"/>
      <c r="UMD235" s="48"/>
      <c r="UME235" s="49"/>
      <c r="UMF235" s="28"/>
      <c r="UMG235" s="196"/>
      <c r="UMH235" s="119"/>
      <c r="UMI235" s="47"/>
      <c r="UMJ235" s="47"/>
      <c r="UMK235" s="48"/>
      <c r="UML235" s="49"/>
      <c r="UMM235" s="28"/>
      <c r="UMN235" s="196"/>
      <c r="UMO235" s="119"/>
      <c r="UMP235" s="47"/>
      <c r="UMQ235" s="47"/>
      <c r="UMR235" s="48"/>
      <c r="UMS235" s="49"/>
      <c r="UMT235" s="28"/>
      <c r="UMU235" s="196"/>
      <c r="UMV235" s="119"/>
      <c r="UMW235" s="47"/>
      <c r="UMX235" s="47"/>
      <c r="UMY235" s="48"/>
      <c r="UMZ235" s="49"/>
      <c r="UNA235" s="28"/>
      <c r="UNB235" s="196"/>
      <c r="UNC235" s="119"/>
      <c r="UND235" s="47"/>
      <c r="UNE235" s="47"/>
      <c r="UNF235" s="48"/>
      <c r="UNG235" s="49"/>
      <c r="UNH235" s="28"/>
      <c r="UNI235" s="196"/>
      <c r="UNJ235" s="119"/>
      <c r="UNK235" s="47"/>
      <c r="UNL235" s="47"/>
      <c r="UNM235" s="48"/>
      <c r="UNN235" s="49"/>
      <c r="UNO235" s="28"/>
      <c r="UNP235" s="196"/>
      <c r="UNQ235" s="119"/>
      <c r="UNR235" s="47"/>
      <c r="UNS235" s="47"/>
      <c r="UNT235" s="48"/>
      <c r="UNU235" s="49"/>
      <c r="UNV235" s="28"/>
      <c r="UNW235" s="196"/>
      <c r="UNX235" s="119"/>
      <c r="UNY235" s="47"/>
      <c r="UNZ235" s="47"/>
      <c r="UOA235" s="48"/>
      <c r="UOB235" s="49"/>
      <c r="UOC235" s="28"/>
      <c r="UOD235" s="196"/>
      <c r="UOE235" s="119"/>
      <c r="UOF235" s="47"/>
      <c r="UOG235" s="47"/>
      <c r="UOH235" s="48"/>
      <c r="UOI235" s="49"/>
      <c r="UOJ235" s="28"/>
      <c r="UOK235" s="196"/>
      <c r="UOL235" s="119"/>
      <c r="UOM235" s="47"/>
      <c r="UON235" s="47"/>
      <c r="UOO235" s="48"/>
      <c r="UOP235" s="49"/>
      <c r="UOQ235" s="28"/>
      <c r="UOR235" s="196"/>
      <c r="UOS235" s="119"/>
      <c r="UOT235" s="47"/>
      <c r="UOU235" s="47"/>
      <c r="UOV235" s="48"/>
      <c r="UOW235" s="49"/>
      <c r="UOX235" s="28"/>
      <c r="UOY235" s="196"/>
      <c r="UOZ235" s="119"/>
      <c r="UPA235" s="47"/>
      <c r="UPB235" s="47"/>
      <c r="UPC235" s="48"/>
      <c r="UPD235" s="49"/>
      <c r="UPE235" s="28"/>
      <c r="UPF235" s="196"/>
      <c r="UPG235" s="119"/>
      <c r="UPH235" s="47"/>
      <c r="UPI235" s="47"/>
      <c r="UPJ235" s="48"/>
      <c r="UPK235" s="49"/>
      <c r="UPL235" s="28"/>
      <c r="UPM235" s="196"/>
      <c r="UPN235" s="119"/>
      <c r="UPO235" s="47"/>
      <c r="UPP235" s="47"/>
      <c r="UPQ235" s="48"/>
      <c r="UPR235" s="49"/>
      <c r="UPS235" s="28"/>
      <c r="UPT235" s="196"/>
      <c r="UPU235" s="119"/>
      <c r="UPV235" s="47"/>
      <c r="UPW235" s="47"/>
      <c r="UPX235" s="48"/>
      <c r="UPY235" s="49"/>
      <c r="UPZ235" s="28"/>
      <c r="UQA235" s="196"/>
      <c r="UQB235" s="119"/>
      <c r="UQC235" s="47"/>
      <c r="UQD235" s="47"/>
      <c r="UQE235" s="48"/>
      <c r="UQF235" s="49"/>
      <c r="UQG235" s="28"/>
      <c r="UQH235" s="196"/>
      <c r="UQI235" s="119"/>
      <c r="UQJ235" s="47"/>
      <c r="UQK235" s="47"/>
      <c r="UQL235" s="48"/>
      <c r="UQM235" s="49"/>
      <c r="UQN235" s="28"/>
      <c r="UQO235" s="196"/>
      <c r="UQP235" s="119"/>
      <c r="UQQ235" s="47"/>
      <c r="UQR235" s="47"/>
      <c r="UQS235" s="48"/>
      <c r="UQT235" s="49"/>
      <c r="UQU235" s="28"/>
      <c r="UQV235" s="196"/>
      <c r="UQW235" s="119"/>
      <c r="UQX235" s="47"/>
      <c r="UQY235" s="47"/>
      <c r="UQZ235" s="48"/>
      <c r="URA235" s="49"/>
      <c r="URB235" s="28"/>
      <c r="URC235" s="196"/>
      <c r="URD235" s="119"/>
      <c r="URE235" s="47"/>
      <c r="URF235" s="47"/>
      <c r="URG235" s="48"/>
      <c r="URH235" s="49"/>
      <c r="URI235" s="28"/>
      <c r="URJ235" s="196"/>
      <c r="URK235" s="119"/>
      <c r="URL235" s="47"/>
      <c r="URM235" s="47"/>
      <c r="URN235" s="48"/>
      <c r="URO235" s="49"/>
      <c r="URP235" s="28"/>
      <c r="URQ235" s="196"/>
      <c r="URR235" s="119"/>
      <c r="URS235" s="47"/>
      <c r="URT235" s="47"/>
      <c r="URU235" s="48"/>
      <c r="URV235" s="49"/>
      <c r="URW235" s="28"/>
      <c r="URX235" s="196"/>
      <c r="URY235" s="119"/>
      <c r="URZ235" s="47"/>
      <c r="USA235" s="47"/>
      <c r="USB235" s="48"/>
      <c r="USC235" s="49"/>
      <c r="USD235" s="28"/>
      <c r="USE235" s="196"/>
      <c r="USF235" s="119"/>
      <c r="USG235" s="47"/>
      <c r="USH235" s="47"/>
      <c r="USI235" s="48"/>
      <c r="USJ235" s="49"/>
      <c r="USK235" s="28"/>
      <c r="USL235" s="196"/>
      <c r="USM235" s="119"/>
      <c r="USN235" s="47"/>
      <c r="USO235" s="47"/>
      <c r="USP235" s="48"/>
      <c r="USQ235" s="49"/>
      <c r="USR235" s="28"/>
      <c r="USS235" s="196"/>
      <c r="UST235" s="119"/>
      <c r="USU235" s="47"/>
      <c r="USV235" s="47"/>
      <c r="USW235" s="48"/>
      <c r="USX235" s="49"/>
      <c r="USY235" s="28"/>
      <c r="USZ235" s="196"/>
      <c r="UTA235" s="119"/>
      <c r="UTB235" s="47"/>
      <c r="UTC235" s="47"/>
      <c r="UTD235" s="48"/>
      <c r="UTE235" s="49"/>
      <c r="UTF235" s="28"/>
      <c r="UTG235" s="196"/>
      <c r="UTH235" s="119"/>
      <c r="UTI235" s="47"/>
      <c r="UTJ235" s="47"/>
      <c r="UTK235" s="48"/>
      <c r="UTL235" s="49"/>
      <c r="UTM235" s="28"/>
      <c r="UTN235" s="196"/>
      <c r="UTO235" s="119"/>
      <c r="UTP235" s="47"/>
      <c r="UTQ235" s="47"/>
      <c r="UTR235" s="48"/>
      <c r="UTS235" s="49"/>
      <c r="UTT235" s="28"/>
      <c r="UTU235" s="196"/>
      <c r="UTV235" s="119"/>
      <c r="UTW235" s="47"/>
      <c r="UTX235" s="47"/>
      <c r="UTY235" s="48"/>
      <c r="UTZ235" s="49"/>
      <c r="UUA235" s="28"/>
      <c r="UUB235" s="196"/>
      <c r="UUC235" s="119"/>
      <c r="UUD235" s="47"/>
      <c r="UUE235" s="47"/>
      <c r="UUF235" s="48"/>
      <c r="UUG235" s="49"/>
      <c r="UUH235" s="28"/>
      <c r="UUI235" s="196"/>
      <c r="UUJ235" s="119"/>
      <c r="UUK235" s="47"/>
      <c r="UUL235" s="47"/>
      <c r="UUM235" s="48"/>
      <c r="UUN235" s="49"/>
      <c r="UUO235" s="28"/>
      <c r="UUP235" s="196"/>
      <c r="UUQ235" s="119"/>
      <c r="UUR235" s="47"/>
      <c r="UUS235" s="47"/>
      <c r="UUT235" s="48"/>
      <c r="UUU235" s="49"/>
      <c r="UUV235" s="28"/>
      <c r="UUW235" s="196"/>
      <c r="UUX235" s="119"/>
      <c r="UUY235" s="47"/>
      <c r="UUZ235" s="47"/>
      <c r="UVA235" s="48"/>
      <c r="UVB235" s="49"/>
      <c r="UVC235" s="28"/>
      <c r="UVD235" s="196"/>
      <c r="UVE235" s="119"/>
      <c r="UVF235" s="47"/>
      <c r="UVG235" s="47"/>
      <c r="UVH235" s="48"/>
      <c r="UVI235" s="49"/>
      <c r="UVJ235" s="28"/>
      <c r="UVK235" s="196"/>
      <c r="UVL235" s="119"/>
      <c r="UVM235" s="47"/>
      <c r="UVN235" s="47"/>
      <c r="UVO235" s="48"/>
      <c r="UVP235" s="49"/>
      <c r="UVQ235" s="28"/>
      <c r="UVR235" s="196"/>
      <c r="UVS235" s="119"/>
      <c r="UVT235" s="47"/>
      <c r="UVU235" s="47"/>
      <c r="UVV235" s="48"/>
      <c r="UVW235" s="49"/>
      <c r="UVX235" s="28"/>
      <c r="UVY235" s="196"/>
      <c r="UVZ235" s="119"/>
      <c r="UWA235" s="47"/>
      <c r="UWB235" s="47"/>
      <c r="UWC235" s="48"/>
      <c r="UWD235" s="49"/>
      <c r="UWE235" s="28"/>
      <c r="UWF235" s="196"/>
      <c r="UWG235" s="119"/>
      <c r="UWH235" s="47"/>
      <c r="UWI235" s="47"/>
      <c r="UWJ235" s="48"/>
      <c r="UWK235" s="49"/>
      <c r="UWL235" s="28"/>
      <c r="UWM235" s="196"/>
      <c r="UWN235" s="119"/>
      <c r="UWO235" s="47"/>
      <c r="UWP235" s="47"/>
      <c r="UWQ235" s="48"/>
      <c r="UWR235" s="49"/>
      <c r="UWS235" s="28"/>
      <c r="UWT235" s="196"/>
      <c r="UWU235" s="119"/>
      <c r="UWV235" s="47"/>
      <c r="UWW235" s="47"/>
      <c r="UWX235" s="48"/>
      <c r="UWY235" s="49"/>
      <c r="UWZ235" s="28"/>
      <c r="UXA235" s="196"/>
      <c r="UXB235" s="119"/>
      <c r="UXC235" s="47"/>
      <c r="UXD235" s="47"/>
      <c r="UXE235" s="48"/>
      <c r="UXF235" s="49"/>
      <c r="UXG235" s="28"/>
      <c r="UXH235" s="196"/>
      <c r="UXI235" s="119"/>
      <c r="UXJ235" s="47"/>
      <c r="UXK235" s="47"/>
      <c r="UXL235" s="48"/>
      <c r="UXM235" s="49"/>
      <c r="UXN235" s="28"/>
      <c r="UXO235" s="196"/>
      <c r="UXP235" s="119"/>
      <c r="UXQ235" s="47"/>
      <c r="UXR235" s="47"/>
      <c r="UXS235" s="48"/>
      <c r="UXT235" s="49"/>
      <c r="UXU235" s="28"/>
      <c r="UXV235" s="196"/>
      <c r="UXW235" s="119"/>
      <c r="UXX235" s="47"/>
      <c r="UXY235" s="47"/>
      <c r="UXZ235" s="48"/>
      <c r="UYA235" s="49"/>
      <c r="UYB235" s="28"/>
      <c r="UYC235" s="196"/>
      <c r="UYD235" s="119"/>
      <c r="UYE235" s="47"/>
      <c r="UYF235" s="47"/>
      <c r="UYG235" s="48"/>
      <c r="UYH235" s="49"/>
      <c r="UYI235" s="28"/>
      <c r="UYJ235" s="196"/>
      <c r="UYK235" s="119"/>
      <c r="UYL235" s="47"/>
      <c r="UYM235" s="47"/>
      <c r="UYN235" s="48"/>
      <c r="UYO235" s="49"/>
      <c r="UYP235" s="28"/>
      <c r="UYQ235" s="196"/>
      <c r="UYR235" s="119"/>
      <c r="UYS235" s="47"/>
      <c r="UYT235" s="47"/>
      <c r="UYU235" s="48"/>
      <c r="UYV235" s="49"/>
      <c r="UYW235" s="28"/>
      <c r="UYX235" s="196"/>
      <c r="UYY235" s="119"/>
      <c r="UYZ235" s="47"/>
      <c r="UZA235" s="47"/>
      <c r="UZB235" s="48"/>
      <c r="UZC235" s="49"/>
      <c r="UZD235" s="28"/>
      <c r="UZE235" s="196"/>
      <c r="UZF235" s="119"/>
      <c r="UZG235" s="47"/>
      <c r="UZH235" s="47"/>
      <c r="UZI235" s="48"/>
      <c r="UZJ235" s="49"/>
      <c r="UZK235" s="28"/>
      <c r="UZL235" s="196"/>
      <c r="UZM235" s="119"/>
      <c r="UZN235" s="47"/>
      <c r="UZO235" s="47"/>
      <c r="UZP235" s="48"/>
      <c r="UZQ235" s="49"/>
      <c r="UZR235" s="28"/>
      <c r="UZS235" s="196"/>
      <c r="UZT235" s="119"/>
      <c r="UZU235" s="47"/>
      <c r="UZV235" s="47"/>
      <c r="UZW235" s="48"/>
      <c r="UZX235" s="49"/>
      <c r="UZY235" s="28"/>
      <c r="UZZ235" s="196"/>
      <c r="VAA235" s="119"/>
      <c r="VAB235" s="47"/>
      <c r="VAC235" s="47"/>
      <c r="VAD235" s="48"/>
      <c r="VAE235" s="49"/>
      <c r="VAF235" s="28"/>
      <c r="VAG235" s="196"/>
      <c r="VAH235" s="119"/>
      <c r="VAI235" s="47"/>
      <c r="VAJ235" s="47"/>
      <c r="VAK235" s="48"/>
      <c r="VAL235" s="49"/>
      <c r="VAM235" s="28"/>
      <c r="VAN235" s="196"/>
      <c r="VAO235" s="119"/>
      <c r="VAP235" s="47"/>
      <c r="VAQ235" s="47"/>
      <c r="VAR235" s="48"/>
      <c r="VAS235" s="49"/>
      <c r="VAT235" s="28"/>
      <c r="VAU235" s="196"/>
      <c r="VAV235" s="119"/>
      <c r="VAW235" s="47"/>
      <c r="VAX235" s="47"/>
      <c r="VAY235" s="48"/>
      <c r="VAZ235" s="49"/>
      <c r="VBA235" s="28"/>
      <c r="VBB235" s="196"/>
      <c r="VBC235" s="119"/>
      <c r="VBD235" s="47"/>
      <c r="VBE235" s="47"/>
      <c r="VBF235" s="48"/>
      <c r="VBG235" s="49"/>
      <c r="VBH235" s="28"/>
      <c r="VBI235" s="196"/>
      <c r="VBJ235" s="119"/>
      <c r="VBK235" s="47"/>
      <c r="VBL235" s="47"/>
      <c r="VBM235" s="48"/>
      <c r="VBN235" s="49"/>
      <c r="VBO235" s="28"/>
      <c r="VBP235" s="196"/>
      <c r="VBQ235" s="119"/>
      <c r="VBR235" s="47"/>
      <c r="VBS235" s="47"/>
      <c r="VBT235" s="48"/>
      <c r="VBU235" s="49"/>
      <c r="VBV235" s="28"/>
      <c r="VBW235" s="196"/>
      <c r="VBX235" s="119"/>
      <c r="VBY235" s="47"/>
      <c r="VBZ235" s="47"/>
      <c r="VCA235" s="48"/>
      <c r="VCB235" s="49"/>
      <c r="VCC235" s="28"/>
      <c r="VCD235" s="196"/>
      <c r="VCE235" s="119"/>
      <c r="VCF235" s="47"/>
      <c r="VCG235" s="47"/>
      <c r="VCH235" s="48"/>
      <c r="VCI235" s="49"/>
      <c r="VCJ235" s="28"/>
      <c r="VCK235" s="196"/>
      <c r="VCL235" s="119"/>
      <c r="VCM235" s="47"/>
      <c r="VCN235" s="47"/>
      <c r="VCO235" s="48"/>
      <c r="VCP235" s="49"/>
      <c r="VCQ235" s="28"/>
      <c r="VCR235" s="196"/>
      <c r="VCS235" s="119"/>
      <c r="VCT235" s="47"/>
      <c r="VCU235" s="47"/>
      <c r="VCV235" s="48"/>
      <c r="VCW235" s="49"/>
      <c r="VCX235" s="28"/>
      <c r="VCY235" s="196"/>
      <c r="VCZ235" s="119"/>
      <c r="VDA235" s="47"/>
      <c r="VDB235" s="47"/>
      <c r="VDC235" s="48"/>
      <c r="VDD235" s="49"/>
      <c r="VDE235" s="28"/>
      <c r="VDF235" s="196"/>
      <c r="VDG235" s="119"/>
      <c r="VDH235" s="47"/>
      <c r="VDI235" s="47"/>
      <c r="VDJ235" s="48"/>
      <c r="VDK235" s="49"/>
      <c r="VDL235" s="28"/>
      <c r="VDM235" s="196"/>
      <c r="VDN235" s="119"/>
      <c r="VDO235" s="47"/>
      <c r="VDP235" s="47"/>
      <c r="VDQ235" s="48"/>
      <c r="VDR235" s="49"/>
      <c r="VDS235" s="28"/>
      <c r="VDT235" s="196"/>
      <c r="VDU235" s="119"/>
      <c r="VDV235" s="47"/>
      <c r="VDW235" s="47"/>
      <c r="VDX235" s="48"/>
      <c r="VDY235" s="49"/>
      <c r="VDZ235" s="28"/>
      <c r="VEA235" s="196"/>
      <c r="VEB235" s="119"/>
      <c r="VEC235" s="47"/>
      <c r="VED235" s="47"/>
      <c r="VEE235" s="48"/>
      <c r="VEF235" s="49"/>
      <c r="VEG235" s="28"/>
      <c r="VEH235" s="196"/>
      <c r="VEI235" s="119"/>
      <c r="VEJ235" s="47"/>
      <c r="VEK235" s="47"/>
      <c r="VEL235" s="48"/>
      <c r="VEM235" s="49"/>
      <c r="VEN235" s="28"/>
      <c r="VEO235" s="196"/>
      <c r="VEP235" s="119"/>
      <c r="VEQ235" s="47"/>
      <c r="VER235" s="47"/>
      <c r="VES235" s="48"/>
      <c r="VET235" s="49"/>
      <c r="VEU235" s="28"/>
      <c r="VEV235" s="196"/>
      <c r="VEW235" s="119"/>
      <c r="VEX235" s="47"/>
      <c r="VEY235" s="47"/>
      <c r="VEZ235" s="48"/>
      <c r="VFA235" s="49"/>
      <c r="VFB235" s="28"/>
      <c r="VFC235" s="196"/>
      <c r="VFD235" s="119"/>
      <c r="VFE235" s="47"/>
      <c r="VFF235" s="47"/>
      <c r="VFG235" s="48"/>
      <c r="VFH235" s="49"/>
      <c r="VFI235" s="28"/>
      <c r="VFJ235" s="196"/>
      <c r="VFK235" s="119"/>
      <c r="VFL235" s="47"/>
      <c r="VFM235" s="47"/>
      <c r="VFN235" s="48"/>
      <c r="VFO235" s="49"/>
      <c r="VFP235" s="28"/>
      <c r="VFQ235" s="196"/>
      <c r="VFR235" s="119"/>
      <c r="VFS235" s="47"/>
      <c r="VFT235" s="47"/>
      <c r="VFU235" s="48"/>
      <c r="VFV235" s="49"/>
      <c r="VFW235" s="28"/>
      <c r="VFX235" s="196"/>
      <c r="VFY235" s="119"/>
      <c r="VFZ235" s="47"/>
      <c r="VGA235" s="47"/>
      <c r="VGB235" s="48"/>
      <c r="VGC235" s="49"/>
      <c r="VGD235" s="28"/>
      <c r="VGE235" s="196"/>
      <c r="VGF235" s="119"/>
      <c r="VGG235" s="47"/>
      <c r="VGH235" s="47"/>
      <c r="VGI235" s="48"/>
      <c r="VGJ235" s="49"/>
      <c r="VGK235" s="28"/>
      <c r="VGL235" s="196"/>
      <c r="VGM235" s="119"/>
      <c r="VGN235" s="47"/>
      <c r="VGO235" s="47"/>
      <c r="VGP235" s="48"/>
      <c r="VGQ235" s="49"/>
      <c r="VGR235" s="28"/>
      <c r="VGS235" s="196"/>
      <c r="VGT235" s="119"/>
      <c r="VGU235" s="47"/>
      <c r="VGV235" s="47"/>
      <c r="VGW235" s="48"/>
      <c r="VGX235" s="49"/>
      <c r="VGY235" s="28"/>
      <c r="VGZ235" s="196"/>
      <c r="VHA235" s="119"/>
      <c r="VHB235" s="47"/>
      <c r="VHC235" s="47"/>
      <c r="VHD235" s="48"/>
      <c r="VHE235" s="49"/>
      <c r="VHF235" s="28"/>
      <c r="VHG235" s="196"/>
      <c r="VHH235" s="119"/>
      <c r="VHI235" s="47"/>
      <c r="VHJ235" s="47"/>
      <c r="VHK235" s="48"/>
      <c r="VHL235" s="49"/>
      <c r="VHM235" s="28"/>
      <c r="VHN235" s="196"/>
      <c r="VHO235" s="119"/>
      <c r="VHP235" s="47"/>
      <c r="VHQ235" s="47"/>
      <c r="VHR235" s="48"/>
      <c r="VHS235" s="49"/>
      <c r="VHT235" s="28"/>
      <c r="VHU235" s="196"/>
      <c r="VHV235" s="119"/>
      <c r="VHW235" s="47"/>
      <c r="VHX235" s="47"/>
      <c r="VHY235" s="48"/>
      <c r="VHZ235" s="49"/>
      <c r="VIA235" s="28"/>
      <c r="VIB235" s="196"/>
      <c r="VIC235" s="119"/>
      <c r="VID235" s="47"/>
      <c r="VIE235" s="47"/>
      <c r="VIF235" s="48"/>
      <c r="VIG235" s="49"/>
      <c r="VIH235" s="28"/>
      <c r="VII235" s="196"/>
      <c r="VIJ235" s="119"/>
      <c r="VIK235" s="47"/>
      <c r="VIL235" s="47"/>
      <c r="VIM235" s="48"/>
      <c r="VIN235" s="49"/>
      <c r="VIO235" s="28"/>
      <c r="VIP235" s="196"/>
      <c r="VIQ235" s="119"/>
      <c r="VIR235" s="47"/>
      <c r="VIS235" s="47"/>
      <c r="VIT235" s="48"/>
      <c r="VIU235" s="49"/>
      <c r="VIV235" s="28"/>
      <c r="VIW235" s="196"/>
      <c r="VIX235" s="119"/>
      <c r="VIY235" s="47"/>
      <c r="VIZ235" s="47"/>
      <c r="VJA235" s="48"/>
      <c r="VJB235" s="49"/>
      <c r="VJC235" s="28"/>
      <c r="VJD235" s="196"/>
      <c r="VJE235" s="119"/>
      <c r="VJF235" s="47"/>
      <c r="VJG235" s="47"/>
      <c r="VJH235" s="48"/>
      <c r="VJI235" s="49"/>
      <c r="VJJ235" s="28"/>
      <c r="VJK235" s="196"/>
      <c r="VJL235" s="119"/>
      <c r="VJM235" s="47"/>
      <c r="VJN235" s="47"/>
      <c r="VJO235" s="48"/>
      <c r="VJP235" s="49"/>
      <c r="VJQ235" s="28"/>
      <c r="VJR235" s="196"/>
      <c r="VJS235" s="119"/>
      <c r="VJT235" s="47"/>
      <c r="VJU235" s="47"/>
      <c r="VJV235" s="48"/>
      <c r="VJW235" s="49"/>
      <c r="VJX235" s="28"/>
      <c r="VJY235" s="196"/>
      <c r="VJZ235" s="119"/>
      <c r="VKA235" s="47"/>
      <c r="VKB235" s="47"/>
      <c r="VKC235" s="48"/>
      <c r="VKD235" s="49"/>
      <c r="VKE235" s="28"/>
      <c r="VKF235" s="196"/>
      <c r="VKG235" s="119"/>
      <c r="VKH235" s="47"/>
      <c r="VKI235" s="47"/>
      <c r="VKJ235" s="48"/>
      <c r="VKK235" s="49"/>
      <c r="VKL235" s="28"/>
      <c r="VKM235" s="196"/>
      <c r="VKN235" s="119"/>
      <c r="VKO235" s="47"/>
      <c r="VKP235" s="47"/>
      <c r="VKQ235" s="48"/>
      <c r="VKR235" s="49"/>
      <c r="VKS235" s="28"/>
      <c r="VKT235" s="196"/>
      <c r="VKU235" s="119"/>
      <c r="VKV235" s="47"/>
      <c r="VKW235" s="47"/>
      <c r="VKX235" s="48"/>
      <c r="VKY235" s="49"/>
      <c r="VKZ235" s="28"/>
      <c r="VLA235" s="196"/>
      <c r="VLB235" s="119"/>
      <c r="VLC235" s="47"/>
      <c r="VLD235" s="47"/>
      <c r="VLE235" s="48"/>
      <c r="VLF235" s="49"/>
      <c r="VLG235" s="28"/>
      <c r="VLH235" s="196"/>
      <c r="VLI235" s="119"/>
      <c r="VLJ235" s="47"/>
      <c r="VLK235" s="47"/>
      <c r="VLL235" s="48"/>
      <c r="VLM235" s="49"/>
      <c r="VLN235" s="28"/>
      <c r="VLO235" s="196"/>
      <c r="VLP235" s="119"/>
      <c r="VLQ235" s="47"/>
      <c r="VLR235" s="47"/>
      <c r="VLS235" s="48"/>
      <c r="VLT235" s="49"/>
      <c r="VLU235" s="28"/>
      <c r="VLV235" s="196"/>
      <c r="VLW235" s="119"/>
      <c r="VLX235" s="47"/>
      <c r="VLY235" s="47"/>
      <c r="VLZ235" s="48"/>
      <c r="VMA235" s="49"/>
      <c r="VMB235" s="28"/>
      <c r="VMC235" s="196"/>
      <c r="VMD235" s="119"/>
      <c r="VME235" s="47"/>
      <c r="VMF235" s="47"/>
      <c r="VMG235" s="48"/>
      <c r="VMH235" s="49"/>
      <c r="VMI235" s="28"/>
      <c r="VMJ235" s="196"/>
      <c r="VMK235" s="119"/>
      <c r="VML235" s="47"/>
      <c r="VMM235" s="47"/>
      <c r="VMN235" s="48"/>
      <c r="VMO235" s="49"/>
      <c r="VMP235" s="28"/>
      <c r="VMQ235" s="196"/>
      <c r="VMR235" s="119"/>
      <c r="VMS235" s="47"/>
      <c r="VMT235" s="47"/>
      <c r="VMU235" s="48"/>
      <c r="VMV235" s="49"/>
      <c r="VMW235" s="28"/>
      <c r="VMX235" s="196"/>
      <c r="VMY235" s="119"/>
      <c r="VMZ235" s="47"/>
      <c r="VNA235" s="47"/>
      <c r="VNB235" s="48"/>
      <c r="VNC235" s="49"/>
      <c r="VND235" s="28"/>
      <c r="VNE235" s="196"/>
      <c r="VNF235" s="119"/>
      <c r="VNG235" s="47"/>
      <c r="VNH235" s="47"/>
      <c r="VNI235" s="48"/>
      <c r="VNJ235" s="49"/>
      <c r="VNK235" s="28"/>
      <c r="VNL235" s="196"/>
      <c r="VNM235" s="119"/>
      <c r="VNN235" s="47"/>
      <c r="VNO235" s="47"/>
      <c r="VNP235" s="48"/>
      <c r="VNQ235" s="49"/>
      <c r="VNR235" s="28"/>
      <c r="VNS235" s="196"/>
      <c r="VNT235" s="119"/>
      <c r="VNU235" s="47"/>
      <c r="VNV235" s="47"/>
      <c r="VNW235" s="48"/>
      <c r="VNX235" s="49"/>
      <c r="VNY235" s="28"/>
      <c r="VNZ235" s="196"/>
      <c r="VOA235" s="119"/>
      <c r="VOB235" s="47"/>
      <c r="VOC235" s="47"/>
      <c r="VOD235" s="48"/>
      <c r="VOE235" s="49"/>
      <c r="VOF235" s="28"/>
      <c r="VOG235" s="196"/>
      <c r="VOH235" s="119"/>
      <c r="VOI235" s="47"/>
      <c r="VOJ235" s="47"/>
      <c r="VOK235" s="48"/>
      <c r="VOL235" s="49"/>
      <c r="VOM235" s="28"/>
      <c r="VON235" s="196"/>
      <c r="VOO235" s="119"/>
      <c r="VOP235" s="47"/>
      <c r="VOQ235" s="47"/>
      <c r="VOR235" s="48"/>
      <c r="VOS235" s="49"/>
      <c r="VOT235" s="28"/>
      <c r="VOU235" s="196"/>
      <c r="VOV235" s="119"/>
      <c r="VOW235" s="47"/>
      <c r="VOX235" s="47"/>
      <c r="VOY235" s="48"/>
      <c r="VOZ235" s="49"/>
      <c r="VPA235" s="28"/>
      <c r="VPB235" s="196"/>
      <c r="VPC235" s="119"/>
      <c r="VPD235" s="47"/>
      <c r="VPE235" s="47"/>
      <c r="VPF235" s="48"/>
      <c r="VPG235" s="49"/>
      <c r="VPH235" s="28"/>
      <c r="VPI235" s="196"/>
      <c r="VPJ235" s="119"/>
      <c r="VPK235" s="47"/>
      <c r="VPL235" s="47"/>
      <c r="VPM235" s="48"/>
      <c r="VPN235" s="49"/>
      <c r="VPO235" s="28"/>
      <c r="VPP235" s="196"/>
      <c r="VPQ235" s="119"/>
      <c r="VPR235" s="47"/>
      <c r="VPS235" s="47"/>
      <c r="VPT235" s="48"/>
      <c r="VPU235" s="49"/>
      <c r="VPV235" s="28"/>
      <c r="VPW235" s="196"/>
      <c r="VPX235" s="119"/>
      <c r="VPY235" s="47"/>
      <c r="VPZ235" s="47"/>
      <c r="VQA235" s="48"/>
      <c r="VQB235" s="49"/>
      <c r="VQC235" s="28"/>
      <c r="VQD235" s="196"/>
      <c r="VQE235" s="119"/>
      <c r="VQF235" s="47"/>
      <c r="VQG235" s="47"/>
      <c r="VQH235" s="48"/>
      <c r="VQI235" s="49"/>
      <c r="VQJ235" s="28"/>
      <c r="VQK235" s="196"/>
      <c r="VQL235" s="119"/>
      <c r="VQM235" s="47"/>
      <c r="VQN235" s="47"/>
      <c r="VQO235" s="48"/>
      <c r="VQP235" s="49"/>
      <c r="VQQ235" s="28"/>
      <c r="VQR235" s="196"/>
      <c r="VQS235" s="119"/>
      <c r="VQT235" s="47"/>
      <c r="VQU235" s="47"/>
      <c r="VQV235" s="48"/>
      <c r="VQW235" s="49"/>
      <c r="VQX235" s="28"/>
      <c r="VQY235" s="196"/>
      <c r="VQZ235" s="119"/>
      <c r="VRA235" s="47"/>
      <c r="VRB235" s="47"/>
      <c r="VRC235" s="48"/>
      <c r="VRD235" s="49"/>
      <c r="VRE235" s="28"/>
      <c r="VRF235" s="196"/>
      <c r="VRG235" s="119"/>
      <c r="VRH235" s="47"/>
      <c r="VRI235" s="47"/>
      <c r="VRJ235" s="48"/>
      <c r="VRK235" s="49"/>
      <c r="VRL235" s="28"/>
      <c r="VRM235" s="196"/>
      <c r="VRN235" s="119"/>
      <c r="VRO235" s="47"/>
      <c r="VRP235" s="47"/>
      <c r="VRQ235" s="48"/>
      <c r="VRR235" s="49"/>
      <c r="VRS235" s="28"/>
      <c r="VRT235" s="196"/>
      <c r="VRU235" s="119"/>
      <c r="VRV235" s="47"/>
      <c r="VRW235" s="47"/>
      <c r="VRX235" s="48"/>
      <c r="VRY235" s="49"/>
      <c r="VRZ235" s="28"/>
      <c r="VSA235" s="196"/>
      <c r="VSB235" s="119"/>
      <c r="VSC235" s="47"/>
      <c r="VSD235" s="47"/>
      <c r="VSE235" s="48"/>
      <c r="VSF235" s="49"/>
      <c r="VSG235" s="28"/>
      <c r="VSH235" s="196"/>
      <c r="VSI235" s="119"/>
      <c r="VSJ235" s="47"/>
      <c r="VSK235" s="47"/>
      <c r="VSL235" s="48"/>
      <c r="VSM235" s="49"/>
      <c r="VSN235" s="28"/>
      <c r="VSO235" s="196"/>
      <c r="VSP235" s="119"/>
      <c r="VSQ235" s="47"/>
      <c r="VSR235" s="47"/>
      <c r="VSS235" s="48"/>
      <c r="VST235" s="49"/>
      <c r="VSU235" s="28"/>
      <c r="VSV235" s="196"/>
      <c r="VSW235" s="119"/>
      <c r="VSX235" s="47"/>
      <c r="VSY235" s="47"/>
      <c r="VSZ235" s="48"/>
      <c r="VTA235" s="49"/>
      <c r="VTB235" s="28"/>
      <c r="VTC235" s="196"/>
      <c r="VTD235" s="119"/>
      <c r="VTE235" s="47"/>
      <c r="VTF235" s="47"/>
      <c r="VTG235" s="48"/>
      <c r="VTH235" s="49"/>
      <c r="VTI235" s="28"/>
      <c r="VTJ235" s="196"/>
      <c r="VTK235" s="119"/>
      <c r="VTL235" s="47"/>
      <c r="VTM235" s="47"/>
      <c r="VTN235" s="48"/>
      <c r="VTO235" s="49"/>
      <c r="VTP235" s="28"/>
      <c r="VTQ235" s="196"/>
      <c r="VTR235" s="119"/>
      <c r="VTS235" s="47"/>
      <c r="VTT235" s="47"/>
      <c r="VTU235" s="48"/>
      <c r="VTV235" s="49"/>
      <c r="VTW235" s="28"/>
      <c r="VTX235" s="196"/>
      <c r="VTY235" s="119"/>
      <c r="VTZ235" s="47"/>
      <c r="VUA235" s="47"/>
      <c r="VUB235" s="48"/>
      <c r="VUC235" s="49"/>
      <c r="VUD235" s="28"/>
      <c r="VUE235" s="196"/>
      <c r="VUF235" s="119"/>
      <c r="VUG235" s="47"/>
      <c r="VUH235" s="47"/>
      <c r="VUI235" s="48"/>
      <c r="VUJ235" s="49"/>
      <c r="VUK235" s="28"/>
      <c r="VUL235" s="196"/>
      <c r="VUM235" s="119"/>
      <c r="VUN235" s="47"/>
      <c r="VUO235" s="47"/>
      <c r="VUP235" s="48"/>
      <c r="VUQ235" s="49"/>
      <c r="VUR235" s="28"/>
      <c r="VUS235" s="196"/>
      <c r="VUT235" s="119"/>
      <c r="VUU235" s="47"/>
      <c r="VUV235" s="47"/>
      <c r="VUW235" s="48"/>
      <c r="VUX235" s="49"/>
      <c r="VUY235" s="28"/>
      <c r="VUZ235" s="196"/>
      <c r="VVA235" s="119"/>
      <c r="VVB235" s="47"/>
      <c r="VVC235" s="47"/>
      <c r="VVD235" s="48"/>
      <c r="VVE235" s="49"/>
      <c r="VVF235" s="28"/>
      <c r="VVG235" s="196"/>
      <c r="VVH235" s="119"/>
      <c r="VVI235" s="47"/>
      <c r="VVJ235" s="47"/>
      <c r="VVK235" s="48"/>
      <c r="VVL235" s="49"/>
      <c r="VVM235" s="28"/>
      <c r="VVN235" s="196"/>
      <c r="VVO235" s="119"/>
      <c r="VVP235" s="47"/>
      <c r="VVQ235" s="47"/>
      <c r="VVR235" s="48"/>
      <c r="VVS235" s="49"/>
      <c r="VVT235" s="28"/>
      <c r="VVU235" s="196"/>
      <c r="VVV235" s="119"/>
      <c r="VVW235" s="47"/>
      <c r="VVX235" s="47"/>
      <c r="VVY235" s="48"/>
      <c r="VVZ235" s="49"/>
      <c r="VWA235" s="28"/>
      <c r="VWB235" s="196"/>
      <c r="VWC235" s="119"/>
      <c r="VWD235" s="47"/>
      <c r="VWE235" s="47"/>
      <c r="VWF235" s="48"/>
      <c r="VWG235" s="49"/>
      <c r="VWH235" s="28"/>
      <c r="VWI235" s="196"/>
      <c r="VWJ235" s="119"/>
      <c r="VWK235" s="47"/>
      <c r="VWL235" s="47"/>
      <c r="VWM235" s="48"/>
      <c r="VWN235" s="49"/>
      <c r="VWO235" s="28"/>
      <c r="VWP235" s="196"/>
      <c r="VWQ235" s="119"/>
      <c r="VWR235" s="47"/>
      <c r="VWS235" s="47"/>
      <c r="VWT235" s="48"/>
      <c r="VWU235" s="49"/>
      <c r="VWV235" s="28"/>
      <c r="VWW235" s="196"/>
      <c r="VWX235" s="119"/>
      <c r="VWY235" s="47"/>
      <c r="VWZ235" s="47"/>
      <c r="VXA235" s="48"/>
      <c r="VXB235" s="49"/>
      <c r="VXC235" s="28"/>
      <c r="VXD235" s="196"/>
      <c r="VXE235" s="119"/>
      <c r="VXF235" s="47"/>
      <c r="VXG235" s="47"/>
      <c r="VXH235" s="48"/>
      <c r="VXI235" s="49"/>
      <c r="VXJ235" s="28"/>
      <c r="VXK235" s="196"/>
      <c r="VXL235" s="119"/>
      <c r="VXM235" s="47"/>
      <c r="VXN235" s="47"/>
      <c r="VXO235" s="48"/>
      <c r="VXP235" s="49"/>
      <c r="VXQ235" s="28"/>
      <c r="VXR235" s="196"/>
      <c r="VXS235" s="119"/>
      <c r="VXT235" s="47"/>
      <c r="VXU235" s="47"/>
      <c r="VXV235" s="48"/>
      <c r="VXW235" s="49"/>
      <c r="VXX235" s="28"/>
      <c r="VXY235" s="196"/>
      <c r="VXZ235" s="119"/>
      <c r="VYA235" s="47"/>
      <c r="VYB235" s="47"/>
      <c r="VYC235" s="48"/>
      <c r="VYD235" s="49"/>
      <c r="VYE235" s="28"/>
      <c r="VYF235" s="196"/>
      <c r="VYG235" s="119"/>
      <c r="VYH235" s="47"/>
      <c r="VYI235" s="47"/>
      <c r="VYJ235" s="48"/>
      <c r="VYK235" s="49"/>
      <c r="VYL235" s="28"/>
      <c r="VYM235" s="196"/>
      <c r="VYN235" s="119"/>
      <c r="VYO235" s="47"/>
      <c r="VYP235" s="47"/>
      <c r="VYQ235" s="48"/>
      <c r="VYR235" s="49"/>
      <c r="VYS235" s="28"/>
      <c r="VYT235" s="196"/>
      <c r="VYU235" s="119"/>
      <c r="VYV235" s="47"/>
      <c r="VYW235" s="47"/>
      <c r="VYX235" s="48"/>
      <c r="VYY235" s="49"/>
      <c r="VYZ235" s="28"/>
      <c r="VZA235" s="196"/>
      <c r="VZB235" s="119"/>
      <c r="VZC235" s="47"/>
      <c r="VZD235" s="47"/>
      <c r="VZE235" s="48"/>
      <c r="VZF235" s="49"/>
      <c r="VZG235" s="28"/>
      <c r="VZH235" s="196"/>
      <c r="VZI235" s="119"/>
      <c r="VZJ235" s="47"/>
      <c r="VZK235" s="47"/>
      <c r="VZL235" s="48"/>
      <c r="VZM235" s="49"/>
      <c r="VZN235" s="28"/>
      <c r="VZO235" s="196"/>
      <c r="VZP235" s="119"/>
      <c r="VZQ235" s="47"/>
      <c r="VZR235" s="47"/>
      <c r="VZS235" s="48"/>
      <c r="VZT235" s="49"/>
      <c r="VZU235" s="28"/>
      <c r="VZV235" s="196"/>
      <c r="VZW235" s="119"/>
      <c r="VZX235" s="47"/>
      <c r="VZY235" s="47"/>
      <c r="VZZ235" s="48"/>
      <c r="WAA235" s="49"/>
      <c r="WAB235" s="28"/>
      <c r="WAC235" s="196"/>
      <c r="WAD235" s="119"/>
      <c r="WAE235" s="47"/>
      <c r="WAF235" s="47"/>
      <c r="WAG235" s="48"/>
      <c r="WAH235" s="49"/>
      <c r="WAI235" s="28"/>
      <c r="WAJ235" s="196"/>
      <c r="WAK235" s="119"/>
      <c r="WAL235" s="47"/>
      <c r="WAM235" s="47"/>
      <c r="WAN235" s="48"/>
      <c r="WAO235" s="49"/>
      <c r="WAP235" s="28"/>
      <c r="WAQ235" s="196"/>
      <c r="WAR235" s="119"/>
      <c r="WAS235" s="47"/>
      <c r="WAT235" s="47"/>
      <c r="WAU235" s="48"/>
      <c r="WAV235" s="49"/>
      <c r="WAW235" s="28"/>
      <c r="WAX235" s="196"/>
      <c r="WAY235" s="119"/>
      <c r="WAZ235" s="47"/>
      <c r="WBA235" s="47"/>
      <c r="WBB235" s="48"/>
      <c r="WBC235" s="49"/>
      <c r="WBD235" s="28"/>
      <c r="WBE235" s="196"/>
      <c r="WBF235" s="119"/>
      <c r="WBG235" s="47"/>
      <c r="WBH235" s="47"/>
      <c r="WBI235" s="48"/>
      <c r="WBJ235" s="49"/>
      <c r="WBK235" s="28"/>
      <c r="WBL235" s="196"/>
      <c r="WBM235" s="119"/>
      <c r="WBN235" s="47"/>
      <c r="WBO235" s="47"/>
      <c r="WBP235" s="48"/>
      <c r="WBQ235" s="49"/>
      <c r="WBR235" s="28"/>
      <c r="WBS235" s="196"/>
      <c r="WBT235" s="119"/>
      <c r="WBU235" s="47"/>
      <c r="WBV235" s="47"/>
      <c r="WBW235" s="48"/>
      <c r="WBX235" s="49"/>
      <c r="WBY235" s="28"/>
      <c r="WBZ235" s="196"/>
      <c r="WCA235" s="119"/>
      <c r="WCB235" s="47"/>
      <c r="WCC235" s="47"/>
      <c r="WCD235" s="48"/>
      <c r="WCE235" s="49"/>
      <c r="WCF235" s="28"/>
      <c r="WCG235" s="196"/>
      <c r="WCH235" s="119"/>
      <c r="WCI235" s="47"/>
      <c r="WCJ235" s="47"/>
      <c r="WCK235" s="48"/>
      <c r="WCL235" s="49"/>
      <c r="WCM235" s="28"/>
      <c r="WCN235" s="196"/>
      <c r="WCO235" s="119"/>
      <c r="WCP235" s="47"/>
      <c r="WCQ235" s="47"/>
      <c r="WCR235" s="48"/>
      <c r="WCS235" s="49"/>
      <c r="WCT235" s="28"/>
      <c r="WCU235" s="196"/>
      <c r="WCV235" s="119"/>
      <c r="WCW235" s="47"/>
      <c r="WCX235" s="47"/>
      <c r="WCY235" s="48"/>
      <c r="WCZ235" s="49"/>
      <c r="WDA235" s="28"/>
      <c r="WDB235" s="196"/>
      <c r="WDC235" s="119"/>
      <c r="WDD235" s="47"/>
      <c r="WDE235" s="47"/>
      <c r="WDF235" s="48"/>
      <c r="WDG235" s="49"/>
      <c r="WDH235" s="28"/>
      <c r="WDI235" s="196"/>
      <c r="WDJ235" s="119"/>
      <c r="WDK235" s="47"/>
      <c r="WDL235" s="47"/>
      <c r="WDM235" s="48"/>
      <c r="WDN235" s="49"/>
      <c r="WDO235" s="28"/>
      <c r="WDP235" s="196"/>
      <c r="WDQ235" s="119"/>
      <c r="WDR235" s="47"/>
      <c r="WDS235" s="47"/>
      <c r="WDT235" s="48"/>
      <c r="WDU235" s="49"/>
      <c r="WDV235" s="28"/>
      <c r="WDW235" s="196"/>
      <c r="WDX235" s="119"/>
      <c r="WDY235" s="47"/>
      <c r="WDZ235" s="47"/>
      <c r="WEA235" s="48"/>
      <c r="WEB235" s="49"/>
      <c r="WEC235" s="28"/>
      <c r="WED235" s="196"/>
      <c r="WEE235" s="119"/>
      <c r="WEF235" s="47"/>
      <c r="WEG235" s="47"/>
      <c r="WEH235" s="48"/>
      <c r="WEI235" s="49"/>
      <c r="WEJ235" s="28"/>
      <c r="WEK235" s="196"/>
      <c r="WEL235" s="119"/>
      <c r="WEM235" s="47"/>
      <c r="WEN235" s="47"/>
      <c r="WEO235" s="48"/>
      <c r="WEP235" s="49"/>
      <c r="WEQ235" s="28"/>
      <c r="WER235" s="196"/>
      <c r="WES235" s="119"/>
      <c r="WET235" s="47"/>
      <c r="WEU235" s="47"/>
      <c r="WEV235" s="48"/>
      <c r="WEW235" s="49"/>
      <c r="WEX235" s="28"/>
      <c r="WEY235" s="196"/>
      <c r="WEZ235" s="119"/>
      <c r="WFA235" s="47"/>
      <c r="WFB235" s="47"/>
      <c r="WFC235" s="48"/>
      <c r="WFD235" s="49"/>
      <c r="WFE235" s="28"/>
      <c r="WFF235" s="196"/>
      <c r="WFG235" s="119"/>
      <c r="WFH235" s="47"/>
      <c r="WFI235" s="47"/>
      <c r="WFJ235" s="48"/>
      <c r="WFK235" s="49"/>
      <c r="WFL235" s="28"/>
      <c r="WFM235" s="196"/>
      <c r="WFN235" s="119"/>
      <c r="WFO235" s="47"/>
      <c r="WFP235" s="47"/>
      <c r="WFQ235" s="48"/>
      <c r="WFR235" s="49"/>
      <c r="WFS235" s="28"/>
      <c r="WFT235" s="196"/>
      <c r="WFU235" s="119"/>
      <c r="WFV235" s="47"/>
      <c r="WFW235" s="47"/>
      <c r="WFX235" s="48"/>
      <c r="WFY235" s="49"/>
      <c r="WFZ235" s="28"/>
      <c r="WGA235" s="196"/>
      <c r="WGB235" s="119"/>
      <c r="WGC235" s="47"/>
      <c r="WGD235" s="47"/>
      <c r="WGE235" s="48"/>
      <c r="WGF235" s="49"/>
      <c r="WGG235" s="28"/>
      <c r="WGH235" s="196"/>
      <c r="WGI235" s="119"/>
      <c r="WGJ235" s="47"/>
      <c r="WGK235" s="47"/>
      <c r="WGL235" s="48"/>
      <c r="WGM235" s="49"/>
      <c r="WGN235" s="28"/>
      <c r="WGO235" s="196"/>
      <c r="WGP235" s="119"/>
      <c r="WGQ235" s="47"/>
      <c r="WGR235" s="47"/>
      <c r="WGS235" s="48"/>
      <c r="WGT235" s="49"/>
      <c r="WGU235" s="28"/>
      <c r="WGV235" s="196"/>
      <c r="WGW235" s="119"/>
      <c r="WGX235" s="47"/>
      <c r="WGY235" s="47"/>
      <c r="WGZ235" s="48"/>
      <c r="WHA235" s="49"/>
      <c r="WHB235" s="28"/>
      <c r="WHC235" s="196"/>
      <c r="WHD235" s="119"/>
      <c r="WHE235" s="47"/>
      <c r="WHF235" s="47"/>
      <c r="WHG235" s="48"/>
      <c r="WHH235" s="49"/>
      <c r="WHI235" s="28"/>
      <c r="WHJ235" s="196"/>
      <c r="WHK235" s="119"/>
      <c r="WHL235" s="47"/>
      <c r="WHM235" s="47"/>
      <c r="WHN235" s="48"/>
      <c r="WHO235" s="49"/>
      <c r="WHP235" s="28"/>
      <c r="WHQ235" s="196"/>
      <c r="WHR235" s="119"/>
      <c r="WHS235" s="47"/>
      <c r="WHT235" s="47"/>
      <c r="WHU235" s="48"/>
      <c r="WHV235" s="49"/>
      <c r="WHW235" s="28"/>
      <c r="WHX235" s="196"/>
      <c r="WHY235" s="119"/>
      <c r="WHZ235" s="47"/>
      <c r="WIA235" s="47"/>
      <c r="WIB235" s="48"/>
      <c r="WIC235" s="49"/>
      <c r="WID235" s="28"/>
      <c r="WIE235" s="196"/>
      <c r="WIF235" s="119"/>
      <c r="WIG235" s="47"/>
      <c r="WIH235" s="47"/>
      <c r="WII235" s="48"/>
      <c r="WIJ235" s="49"/>
      <c r="WIK235" s="28"/>
      <c r="WIL235" s="196"/>
      <c r="WIM235" s="119"/>
      <c r="WIN235" s="47"/>
      <c r="WIO235" s="47"/>
      <c r="WIP235" s="48"/>
      <c r="WIQ235" s="49"/>
      <c r="WIR235" s="28"/>
      <c r="WIS235" s="196"/>
      <c r="WIT235" s="119"/>
      <c r="WIU235" s="47"/>
      <c r="WIV235" s="47"/>
      <c r="WIW235" s="48"/>
      <c r="WIX235" s="49"/>
      <c r="WIY235" s="28"/>
      <c r="WIZ235" s="196"/>
      <c r="WJA235" s="119"/>
      <c r="WJB235" s="47"/>
      <c r="WJC235" s="47"/>
      <c r="WJD235" s="48"/>
      <c r="WJE235" s="49"/>
      <c r="WJF235" s="28"/>
      <c r="WJG235" s="196"/>
      <c r="WJH235" s="119"/>
      <c r="WJI235" s="47"/>
      <c r="WJJ235" s="47"/>
      <c r="WJK235" s="48"/>
      <c r="WJL235" s="49"/>
      <c r="WJM235" s="28"/>
      <c r="WJN235" s="196"/>
      <c r="WJO235" s="119"/>
      <c r="WJP235" s="47"/>
      <c r="WJQ235" s="47"/>
      <c r="WJR235" s="48"/>
      <c r="WJS235" s="49"/>
      <c r="WJT235" s="28"/>
      <c r="WJU235" s="196"/>
      <c r="WJV235" s="119"/>
      <c r="WJW235" s="47"/>
      <c r="WJX235" s="47"/>
      <c r="WJY235" s="48"/>
      <c r="WJZ235" s="49"/>
      <c r="WKA235" s="28"/>
      <c r="WKB235" s="196"/>
      <c r="WKC235" s="119"/>
      <c r="WKD235" s="47"/>
      <c r="WKE235" s="47"/>
      <c r="WKF235" s="48"/>
      <c r="WKG235" s="49"/>
      <c r="WKH235" s="28"/>
      <c r="WKI235" s="196"/>
      <c r="WKJ235" s="119"/>
      <c r="WKK235" s="47"/>
      <c r="WKL235" s="47"/>
      <c r="WKM235" s="48"/>
      <c r="WKN235" s="49"/>
      <c r="WKO235" s="28"/>
      <c r="WKP235" s="196"/>
      <c r="WKQ235" s="119"/>
      <c r="WKR235" s="47"/>
      <c r="WKS235" s="47"/>
      <c r="WKT235" s="48"/>
      <c r="WKU235" s="49"/>
      <c r="WKV235" s="28"/>
      <c r="WKW235" s="196"/>
      <c r="WKX235" s="119"/>
      <c r="WKY235" s="47"/>
      <c r="WKZ235" s="47"/>
      <c r="WLA235" s="48"/>
      <c r="WLB235" s="49"/>
      <c r="WLC235" s="28"/>
      <c r="WLD235" s="196"/>
      <c r="WLE235" s="119"/>
      <c r="WLF235" s="47"/>
      <c r="WLG235" s="47"/>
      <c r="WLH235" s="48"/>
      <c r="WLI235" s="49"/>
      <c r="WLJ235" s="28"/>
      <c r="WLK235" s="196"/>
      <c r="WLL235" s="119"/>
      <c r="WLM235" s="47"/>
      <c r="WLN235" s="47"/>
      <c r="WLO235" s="48"/>
      <c r="WLP235" s="49"/>
      <c r="WLQ235" s="28"/>
      <c r="WLR235" s="196"/>
      <c r="WLS235" s="119"/>
      <c r="WLT235" s="47"/>
      <c r="WLU235" s="47"/>
      <c r="WLV235" s="48"/>
      <c r="WLW235" s="49"/>
      <c r="WLX235" s="28"/>
      <c r="WLY235" s="196"/>
      <c r="WLZ235" s="119"/>
      <c r="WMA235" s="47"/>
      <c r="WMB235" s="47"/>
      <c r="WMC235" s="48"/>
      <c r="WMD235" s="49"/>
      <c r="WME235" s="28"/>
      <c r="WMF235" s="196"/>
      <c r="WMG235" s="119"/>
      <c r="WMH235" s="47"/>
      <c r="WMI235" s="47"/>
      <c r="WMJ235" s="48"/>
      <c r="WMK235" s="49"/>
      <c r="WML235" s="28"/>
      <c r="WMM235" s="196"/>
      <c r="WMN235" s="119"/>
      <c r="WMO235" s="47"/>
      <c r="WMP235" s="47"/>
      <c r="WMQ235" s="48"/>
      <c r="WMR235" s="49"/>
      <c r="WMS235" s="28"/>
      <c r="WMT235" s="196"/>
      <c r="WMU235" s="119"/>
      <c r="WMV235" s="47"/>
      <c r="WMW235" s="47"/>
      <c r="WMX235" s="48"/>
      <c r="WMY235" s="49"/>
      <c r="WMZ235" s="28"/>
      <c r="WNA235" s="196"/>
      <c r="WNB235" s="119"/>
      <c r="WNC235" s="47"/>
      <c r="WND235" s="47"/>
      <c r="WNE235" s="48"/>
      <c r="WNF235" s="49"/>
      <c r="WNG235" s="28"/>
      <c r="WNH235" s="196"/>
      <c r="WNI235" s="119"/>
      <c r="WNJ235" s="47"/>
      <c r="WNK235" s="47"/>
      <c r="WNL235" s="48"/>
      <c r="WNM235" s="49"/>
      <c r="WNN235" s="28"/>
      <c r="WNO235" s="196"/>
      <c r="WNP235" s="119"/>
      <c r="WNQ235" s="47"/>
      <c r="WNR235" s="47"/>
      <c r="WNS235" s="48"/>
      <c r="WNT235" s="49"/>
      <c r="WNU235" s="28"/>
      <c r="WNV235" s="196"/>
      <c r="WNW235" s="119"/>
      <c r="WNX235" s="47"/>
      <c r="WNY235" s="47"/>
      <c r="WNZ235" s="48"/>
      <c r="WOA235" s="49"/>
      <c r="WOB235" s="28"/>
      <c r="WOC235" s="196"/>
      <c r="WOD235" s="119"/>
      <c r="WOE235" s="47"/>
      <c r="WOF235" s="47"/>
      <c r="WOG235" s="48"/>
      <c r="WOH235" s="49"/>
      <c r="WOI235" s="28"/>
      <c r="WOJ235" s="196"/>
      <c r="WOK235" s="119"/>
      <c r="WOL235" s="47"/>
      <c r="WOM235" s="47"/>
      <c r="WON235" s="48"/>
      <c r="WOO235" s="49"/>
      <c r="WOP235" s="28"/>
      <c r="WOQ235" s="196"/>
      <c r="WOR235" s="119"/>
      <c r="WOS235" s="47"/>
      <c r="WOT235" s="47"/>
      <c r="WOU235" s="48"/>
      <c r="WOV235" s="49"/>
      <c r="WOW235" s="28"/>
      <c r="WOX235" s="196"/>
      <c r="WOY235" s="119"/>
      <c r="WOZ235" s="47"/>
      <c r="WPA235" s="47"/>
      <c r="WPB235" s="48"/>
      <c r="WPC235" s="49"/>
      <c r="WPD235" s="28"/>
      <c r="WPE235" s="196"/>
      <c r="WPF235" s="119"/>
      <c r="WPG235" s="47"/>
      <c r="WPH235" s="47"/>
      <c r="WPI235" s="48"/>
      <c r="WPJ235" s="49"/>
      <c r="WPK235" s="28"/>
      <c r="WPL235" s="196"/>
      <c r="WPM235" s="119"/>
      <c r="WPN235" s="47"/>
      <c r="WPO235" s="47"/>
      <c r="WPP235" s="48"/>
      <c r="WPQ235" s="49"/>
      <c r="WPR235" s="28"/>
      <c r="WPS235" s="196"/>
      <c r="WPT235" s="119"/>
      <c r="WPU235" s="47"/>
      <c r="WPV235" s="47"/>
      <c r="WPW235" s="48"/>
      <c r="WPX235" s="49"/>
      <c r="WPY235" s="28"/>
      <c r="WPZ235" s="196"/>
      <c r="WQA235" s="119"/>
      <c r="WQB235" s="47"/>
      <c r="WQC235" s="47"/>
      <c r="WQD235" s="48"/>
      <c r="WQE235" s="49"/>
      <c r="WQF235" s="28"/>
      <c r="WQG235" s="196"/>
      <c r="WQH235" s="119"/>
      <c r="WQI235" s="47"/>
      <c r="WQJ235" s="47"/>
      <c r="WQK235" s="48"/>
      <c r="WQL235" s="49"/>
      <c r="WQM235" s="28"/>
      <c r="WQN235" s="196"/>
      <c r="WQO235" s="119"/>
      <c r="WQP235" s="47"/>
      <c r="WQQ235" s="47"/>
      <c r="WQR235" s="48"/>
      <c r="WQS235" s="49"/>
      <c r="WQT235" s="28"/>
      <c r="WQU235" s="196"/>
      <c r="WQV235" s="119"/>
      <c r="WQW235" s="47"/>
      <c r="WQX235" s="47"/>
      <c r="WQY235" s="48"/>
      <c r="WQZ235" s="49"/>
      <c r="WRA235" s="28"/>
      <c r="WRB235" s="196"/>
      <c r="WRC235" s="119"/>
      <c r="WRD235" s="47"/>
      <c r="WRE235" s="47"/>
      <c r="WRF235" s="48"/>
      <c r="WRG235" s="49"/>
      <c r="WRH235" s="28"/>
      <c r="WRI235" s="196"/>
      <c r="WRJ235" s="119"/>
      <c r="WRK235" s="47"/>
      <c r="WRL235" s="47"/>
      <c r="WRM235" s="48"/>
      <c r="WRN235" s="49"/>
      <c r="WRO235" s="28"/>
      <c r="WRP235" s="196"/>
      <c r="WRQ235" s="119"/>
      <c r="WRR235" s="47"/>
      <c r="WRS235" s="47"/>
      <c r="WRT235" s="48"/>
      <c r="WRU235" s="49"/>
      <c r="WRV235" s="28"/>
      <c r="WRW235" s="196"/>
      <c r="WRX235" s="119"/>
      <c r="WRY235" s="47"/>
      <c r="WRZ235" s="47"/>
      <c r="WSA235" s="48"/>
      <c r="WSB235" s="49"/>
      <c r="WSC235" s="28"/>
      <c r="WSD235" s="196"/>
      <c r="WSE235" s="119"/>
      <c r="WSF235" s="47"/>
      <c r="WSG235" s="47"/>
      <c r="WSH235" s="48"/>
      <c r="WSI235" s="49"/>
      <c r="WSJ235" s="28"/>
      <c r="WSK235" s="196"/>
      <c r="WSL235" s="119"/>
      <c r="WSM235" s="47"/>
      <c r="WSN235" s="47"/>
      <c r="WSO235" s="48"/>
      <c r="WSP235" s="49"/>
      <c r="WSQ235" s="28"/>
      <c r="WSR235" s="196"/>
      <c r="WSS235" s="119"/>
      <c r="WST235" s="47"/>
      <c r="WSU235" s="47"/>
      <c r="WSV235" s="48"/>
      <c r="WSW235" s="49"/>
      <c r="WSX235" s="28"/>
      <c r="WSY235" s="196"/>
      <c r="WSZ235" s="119"/>
      <c r="WTA235" s="47"/>
      <c r="WTB235" s="47"/>
      <c r="WTC235" s="48"/>
      <c r="WTD235" s="49"/>
      <c r="WTE235" s="28"/>
      <c r="WTF235" s="196"/>
      <c r="WTG235" s="119"/>
      <c r="WTH235" s="47"/>
      <c r="WTI235" s="47"/>
      <c r="WTJ235" s="48"/>
      <c r="WTK235" s="49"/>
      <c r="WTL235" s="28"/>
      <c r="WTM235" s="196"/>
      <c r="WTN235" s="119"/>
      <c r="WTO235" s="47"/>
      <c r="WTP235" s="47"/>
      <c r="WTQ235" s="48"/>
      <c r="WTR235" s="49"/>
      <c r="WTS235" s="28"/>
      <c r="WTT235" s="196"/>
      <c r="WTU235" s="119"/>
      <c r="WTV235" s="47"/>
      <c r="WTW235" s="47"/>
      <c r="WTX235" s="48"/>
      <c r="WTY235" s="49"/>
      <c r="WTZ235" s="28"/>
      <c r="WUA235" s="196"/>
      <c r="WUB235" s="119"/>
      <c r="WUC235" s="47"/>
      <c r="WUD235" s="47"/>
      <c r="WUE235" s="48"/>
      <c r="WUF235" s="49"/>
      <c r="WUG235" s="28"/>
      <c r="WUH235" s="196"/>
      <c r="WUI235" s="119"/>
      <c r="WUJ235" s="47"/>
      <c r="WUK235" s="47"/>
      <c r="WUL235" s="48"/>
      <c r="WUM235" s="49"/>
      <c r="WUN235" s="28"/>
      <c r="WUO235" s="196"/>
      <c r="WUP235" s="119"/>
      <c r="WUQ235" s="47"/>
      <c r="WUR235" s="47"/>
      <c r="WUS235" s="48"/>
      <c r="WUT235" s="49"/>
      <c r="WUU235" s="28"/>
      <c r="WUV235" s="196"/>
      <c r="WUW235" s="119"/>
      <c r="WUX235" s="47"/>
      <c r="WUY235" s="47"/>
      <c r="WUZ235" s="48"/>
      <c r="WVA235" s="49"/>
      <c r="WVB235" s="28"/>
      <c r="WVC235" s="196"/>
      <c r="WVD235" s="119"/>
      <c r="WVE235" s="47"/>
      <c r="WVF235" s="47"/>
      <c r="WVG235" s="48"/>
      <c r="WVH235" s="49"/>
      <c r="WVI235" s="28"/>
      <c r="WVJ235" s="196"/>
      <c r="WVK235" s="119"/>
      <c r="WVL235" s="47"/>
      <c r="WVM235" s="47"/>
      <c r="WVN235" s="48"/>
      <c r="WVO235" s="49"/>
      <c r="WVP235" s="28"/>
      <c r="WVQ235" s="196"/>
      <c r="WVR235" s="119"/>
      <c r="WVS235" s="47"/>
      <c r="WVT235" s="47"/>
      <c r="WVU235" s="48"/>
      <c r="WVV235" s="49"/>
      <c r="WVW235" s="28"/>
      <c r="WVX235" s="196"/>
      <c r="WVY235" s="119"/>
      <c r="WVZ235" s="47"/>
      <c r="WWA235" s="47"/>
      <c r="WWB235" s="48"/>
      <c r="WWC235" s="49"/>
      <c r="WWD235" s="28"/>
      <c r="WWE235" s="196"/>
      <c r="WWF235" s="119"/>
      <c r="WWG235" s="47"/>
      <c r="WWH235" s="47"/>
      <c r="WWI235" s="48"/>
      <c r="WWJ235" s="49"/>
      <c r="WWK235" s="28"/>
      <c r="WWL235" s="196"/>
      <c r="WWM235" s="119"/>
      <c r="WWN235" s="47"/>
      <c r="WWO235" s="47"/>
      <c r="WWP235" s="48"/>
      <c r="WWQ235" s="49"/>
      <c r="WWR235" s="28"/>
      <c r="WWS235" s="196"/>
      <c r="WWT235" s="119"/>
      <c r="WWU235" s="47"/>
      <c r="WWV235" s="47"/>
      <c r="WWW235" s="48"/>
      <c r="WWX235" s="49"/>
      <c r="WWY235" s="28"/>
      <c r="WWZ235" s="196"/>
      <c r="WXA235" s="119"/>
      <c r="WXB235" s="47"/>
      <c r="WXC235" s="47"/>
      <c r="WXD235" s="48"/>
      <c r="WXE235" s="49"/>
      <c r="WXF235" s="28"/>
      <c r="WXG235" s="196"/>
      <c r="WXH235" s="119"/>
      <c r="WXI235" s="47"/>
      <c r="WXJ235" s="47"/>
      <c r="WXK235" s="48"/>
      <c r="WXL235" s="49"/>
      <c r="WXM235" s="28"/>
      <c r="WXN235" s="196"/>
      <c r="WXO235" s="119"/>
      <c r="WXP235" s="47"/>
      <c r="WXQ235" s="47"/>
      <c r="WXR235" s="48"/>
      <c r="WXS235" s="49"/>
      <c r="WXT235" s="28"/>
      <c r="WXU235" s="196"/>
      <c r="WXV235" s="119"/>
      <c r="WXW235" s="47"/>
      <c r="WXX235" s="47"/>
      <c r="WXY235" s="48"/>
      <c r="WXZ235" s="49"/>
      <c r="WYA235" s="28"/>
      <c r="WYB235" s="196"/>
      <c r="WYC235" s="119"/>
      <c r="WYD235" s="47"/>
      <c r="WYE235" s="47"/>
      <c r="WYF235" s="48"/>
      <c r="WYG235" s="49"/>
      <c r="WYH235" s="28"/>
      <c r="WYI235" s="196"/>
      <c r="WYJ235" s="119"/>
      <c r="WYK235" s="47"/>
      <c r="WYL235" s="47"/>
      <c r="WYM235" s="48"/>
      <c r="WYN235" s="49"/>
      <c r="WYO235" s="28"/>
      <c r="WYP235" s="196"/>
      <c r="WYQ235" s="119"/>
      <c r="WYR235" s="47"/>
      <c r="WYS235" s="47"/>
      <c r="WYT235" s="48"/>
      <c r="WYU235" s="49"/>
      <c r="WYV235" s="28"/>
      <c r="WYW235" s="196"/>
      <c r="WYX235" s="119"/>
      <c r="WYY235" s="47"/>
      <c r="WYZ235" s="47"/>
      <c r="WZA235" s="48"/>
      <c r="WZB235" s="49"/>
      <c r="WZC235" s="28"/>
      <c r="WZD235" s="196"/>
      <c r="WZE235" s="119"/>
      <c r="WZF235" s="47"/>
      <c r="WZG235" s="47"/>
      <c r="WZH235" s="48"/>
    </row>
    <row r="236" spans="1:16232" ht="15.75" x14ac:dyDescent="0.25">
      <c r="A236" s="197"/>
      <c r="B236" s="23">
        <v>492</v>
      </c>
      <c r="C236" s="23">
        <v>8910</v>
      </c>
      <c r="D236" s="24" t="s">
        <v>174</v>
      </c>
      <c r="E236" s="27"/>
      <c r="F236" s="201"/>
      <c r="G236" s="201"/>
      <c r="H236" s="201"/>
      <c r="I236" s="196"/>
      <c r="J236" s="119"/>
      <c r="K236" s="47"/>
      <c r="L236" s="47"/>
      <c r="M236" s="48"/>
      <c r="N236" s="49"/>
      <c r="O236" s="28"/>
      <c r="P236" s="196"/>
      <c r="Q236" s="119"/>
      <c r="R236" s="47"/>
      <c r="S236" s="47"/>
      <c r="T236" s="48"/>
      <c r="U236" s="49"/>
      <c r="V236" s="28"/>
      <c r="W236" s="196"/>
      <c r="X236" s="119"/>
      <c r="Y236" s="47"/>
      <c r="Z236" s="47"/>
      <c r="AA236" s="48"/>
      <c r="AB236" s="49"/>
      <c r="AC236" s="28"/>
      <c r="AD236" s="196"/>
      <c r="AE236" s="119"/>
      <c r="AF236" s="47"/>
      <c r="AG236" s="47"/>
      <c r="AH236" s="48"/>
      <c r="AI236" s="49"/>
      <c r="AJ236" s="28"/>
      <c r="AK236" s="196"/>
      <c r="AL236" s="119"/>
      <c r="AM236" s="47"/>
      <c r="AN236" s="47"/>
      <c r="AO236" s="48"/>
      <c r="AP236" s="49"/>
      <c r="AQ236" s="28"/>
      <c r="AR236" s="196"/>
      <c r="AS236" s="119"/>
      <c r="AT236" s="47"/>
      <c r="AU236" s="47"/>
      <c r="AV236" s="48"/>
      <c r="AW236" s="49"/>
      <c r="AX236" s="28"/>
      <c r="AY236" s="196"/>
      <c r="AZ236" s="119"/>
      <c r="BA236" s="47"/>
      <c r="BB236" s="47"/>
      <c r="BC236" s="48"/>
      <c r="BD236" s="49"/>
      <c r="BE236" s="28"/>
      <c r="BF236" s="196"/>
      <c r="BG236" s="119"/>
      <c r="BH236" s="47"/>
      <c r="BI236" s="47"/>
      <c r="BJ236" s="48"/>
      <c r="BK236" s="49"/>
      <c r="BL236" s="28"/>
      <c r="BM236" s="196"/>
      <c r="BN236" s="119"/>
      <c r="BO236" s="47"/>
      <c r="BP236" s="47"/>
      <c r="BQ236" s="48"/>
      <c r="BR236" s="49"/>
      <c r="BS236" s="28"/>
      <c r="BT236" s="196"/>
      <c r="BU236" s="119"/>
      <c r="BV236" s="47"/>
      <c r="BW236" s="47"/>
      <c r="BX236" s="48"/>
      <c r="BY236" s="49"/>
      <c r="BZ236" s="28"/>
      <c r="CA236" s="196"/>
      <c r="CB236" s="119"/>
      <c r="CC236" s="47"/>
      <c r="CD236" s="47"/>
      <c r="CE236" s="48"/>
      <c r="CF236" s="49"/>
      <c r="CG236" s="28"/>
      <c r="CH236" s="196"/>
      <c r="CI236" s="119"/>
      <c r="CJ236" s="47"/>
      <c r="CK236" s="47"/>
      <c r="CL236" s="48"/>
      <c r="CM236" s="49"/>
      <c r="CN236" s="28"/>
      <c r="CO236" s="196"/>
      <c r="CP236" s="119"/>
      <c r="CQ236" s="47"/>
      <c r="CR236" s="47"/>
      <c r="CS236" s="48"/>
      <c r="CT236" s="49"/>
      <c r="CU236" s="28"/>
      <c r="CV236" s="196"/>
      <c r="CW236" s="119"/>
      <c r="CX236" s="47"/>
      <c r="CY236" s="47"/>
      <c r="CZ236" s="48"/>
      <c r="DA236" s="49"/>
      <c r="DB236" s="28"/>
      <c r="DC236" s="196"/>
      <c r="DD236" s="119"/>
      <c r="DE236" s="47"/>
      <c r="DF236" s="47"/>
      <c r="DG236" s="48"/>
      <c r="DH236" s="49"/>
      <c r="DI236" s="28"/>
      <c r="DJ236" s="196"/>
      <c r="DK236" s="119"/>
      <c r="DL236" s="47"/>
      <c r="DM236" s="47"/>
      <c r="DN236" s="48"/>
      <c r="DO236" s="49"/>
      <c r="DP236" s="28"/>
      <c r="DQ236" s="196"/>
      <c r="DR236" s="119"/>
      <c r="DS236" s="47"/>
      <c r="DT236" s="47"/>
      <c r="DU236" s="48"/>
      <c r="DV236" s="49"/>
      <c r="DW236" s="28"/>
      <c r="DX236" s="196"/>
      <c r="DY236" s="119"/>
      <c r="DZ236" s="47"/>
      <c r="EA236" s="47"/>
      <c r="EB236" s="48"/>
      <c r="EC236" s="49"/>
      <c r="ED236" s="28"/>
      <c r="EE236" s="196"/>
      <c r="EF236" s="119"/>
      <c r="EG236" s="47"/>
      <c r="EH236" s="47"/>
      <c r="EI236" s="48"/>
      <c r="EJ236" s="49"/>
      <c r="EK236" s="28"/>
      <c r="EL236" s="196"/>
      <c r="EM236" s="119"/>
      <c r="EN236" s="47"/>
      <c r="EO236" s="47"/>
      <c r="EP236" s="48"/>
      <c r="EQ236" s="49"/>
      <c r="ER236" s="28"/>
      <c r="ES236" s="196"/>
      <c r="ET236" s="119"/>
      <c r="EU236" s="47"/>
      <c r="EV236" s="47"/>
      <c r="EW236" s="48"/>
      <c r="EX236" s="49"/>
      <c r="EY236" s="28"/>
      <c r="EZ236" s="196"/>
      <c r="FA236" s="119"/>
      <c r="FB236" s="47"/>
      <c r="FC236" s="47"/>
      <c r="FD236" s="48"/>
      <c r="FE236" s="49"/>
      <c r="FF236" s="28"/>
      <c r="FG236" s="196"/>
      <c r="FH236" s="119"/>
      <c r="FI236" s="47"/>
      <c r="FJ236" s="47"/>
      <c r="FK236" s="48"/>
      <c r="FL236" s="49"/>
      <c r="FM236" s="28"/>
      <c r="FN236" s="196"/>
      <c r="FO236" s="119"/>
      <c r="FP236" s="47"/>
      <c r="FQ236" s="47"/>
      <c r="FR236" s="48"/>
      <c r="FS236" s="49"/>
      <c r="FT236" s="28"/>
      <c r="FU236" s="196"/>
      <c r="FV236" s="119"/>
      <c r="FW236" s="47"/>
      <c r="FX236" s="47"/>
      <c r="FY236" s="48"/>
      <c r="FZ236" s="49"/>
      <c r="GA236" s="28"/>
      <c r="GB236" s="196"/>
      <c r="GC236" s="119"/>
      <c r="GD236" s="47"/>
      <c r="GE236" s="47"/>
      <c r="GF236" s="48"/>
      <c r="GG236" s="49"/>
      <c r="GH236" s="28"/>
      <c r="GI236" s="196"/>
      <c r="GJ236" s="119"/>
      <c r="GK236" s="47"/>
      <c r="GL236" s="47"/>
      <c r="GM236" s="48"/>
      <c r="GN236" s="49"/>
      <c r="GO236" s="28"/>
      <c r="GP236" s="196"/>
      <c r="GQ236" s="119"/>
      <c r="GR236" s="47"/>
      <c r="GS236" s="47"/>
      <c r="GT236" s="48"/>
      <c r="GU236" s="49"/>
      <c r="GV236" s="28"/>
      <c r="GW236" s="196"/>
      <c r="GX236" s="119"/>
      <c r="GY236" s="47"/>
      <c r="GZ236" s="47"/>
      <c r="HA236" s="48"/>
      <c r="HB236" s="49"/>
      <c r="HC236" s="28"/>
      <c r="HD236" s="196"/>
      <c r="HE236" s="119"/>
      <c r="HF236" s="47"/>
      <c r="HG236" s="47"/>
      <c r="HH236" s="48"/>
      <c r="HI236" s="49"/>
      <c r="HJ236" s="28"/>
      <c r="HK236" s="196"/>
      <c r="HL236" s="119"/>
      <c r="HM236" s="47"/>
      <c r="HN236" s="47"/>
      <c r="HO236" s="48"/>
      <c r="HP236" s="49"/>
      <c r="HQ236" s="28"/>
      <c r="HR236" s="196"/>
      <c r="HS236" s="119"/>
      <c r="HT236" s="47"/>
      <c r="HU236" s="47"/>
      <c r="HV236" s="48"/>
      <c r="HW236" s="49"/>
      <c r="HX236" s="28"/>
      <c r="HY236" s="196"/>
      <c r="HZ236" s="119"/>
      <c r="IA236" s="47"/>
      <c r="IB236" s="47"/>
      <c r="IC236" s="48"/>
      <c r="ID236" s="49"/>
      <c r="IE236" s="28"/>
      <c r="IF236" s="196"/>
      <c r="IG236" s="119"/>
      <c r="IH236" s="47"/>
      <c r="II236" s="47"/>
      <c r="IJ236" s="48"/>
      <c r="IK236" s="49"/>
      <c r="IL236" s="28"/>
      <c r="IM236" s="196"/>
      <c r="IN236" s="119"/>
      <c r="IO236" s="47"/>
      <c r="IP236" s="47"/>
      <c r="IQ236" s="48"/>
      <c r="IR236" s="49"/>
      <c r="IS236" s="28"/>
      <c r="IT236" s="196"/>
      <c r="IU236" s="119"/>
      <c r="IV236" s="47"/>
      <c r="IW236" s="47"/>
      <c r="IX236" s="48"/>
      <c r="IY236" s="49"/>
      <c r="IZ236" s="28"/>
      <c r="JA236" s="196"/>
      <c r="JB236" s="119"/>
      <c r="JC236" s="47"/>
      <c r="JD236" s="47"/>
      <c r="JE236" s="48"/>
      <c r="JF236" s="49"/>
      <c r="JG236" s="28"/>
      <c r="JH236" s="196"/>
      <c r="JI236" s="119"/>
      <c r="JJ236" s="47"/>
      <c r="JK236" s="47"/>
      <c r="JL236" s="48"/>
      <c r="JM236" s="49"/>
      <c r="JN236" s="28"/>
      <c r="JO236" s="196"/>
      <c r="JP236" s="119"/>
      <c r="JQ236" s="47"/>
      <c r="JR236" s="47"/>
      <c r="JS236" s="48"/>
      <c r="JT236" s="49"/>
      <c r="JU236" s="28"/>
      <c r="JV236" s="196"/>
      <c r="JW236" s="119"/>
      <c r="JX236" s="47"/>
      <c r="JY236" s="47"/>
      <c r="JZ236" s="48"/>
      <c r="KA236" s="49"/>
      <c r="KB236" s="28"/>
      <c r="KC236" s="196"/>
      <c r="KD236" s="119"/>
      <c r="KE236" s="47"/>
      <c r="KF236" s="47"/>
      <c r="KG236" s="48"/>
      <c r="KH236" s="49"/>
      <c r="KI236" s="28"/>
      <c r="KJ236" s="196"/>
      <c r="KK236" s="119"/>
      <c r="KL236" s="47"/>
      <c r="KM236" s="47"/>
      <c r="KN236" s="48"/>
      <c r="KO236" s="49"/>
      <c r="KP236" s="28"/>
      <c r="KQ236" s="196"/>
      <c r="KR236" s="119"/>
      <c r="KS236" s="47"/>
      <c r="KT236" s="47"/>
      <c r="KU236" s="48"/>
      <c r="KV236" s="49"/>
      <c r="KW236" s="28"/>
      <c r="KX236" s="196"/>
      <c r="KY236" s="119"/>
      <c r="KZ236" s="47"/>
      <c r="LA236" s="47"/>
      <c r="LB236" s="48"/>
      <c r="LC236" s="49"/>
      <c r="LD236" s="28"/>
      <c r="LE236" s="196"/>
      <c r="LF236" s="119"/>
      <c r="LG236" s="47"/>
      <c r="LH236" s="47"/>
      <c r="LI236" s="48"/>
      <c r="LJ236" s="49"/>
      <c r="LK236" s="28"/>
      <c r="LL236" s="196"/>
      <c r="LM236" s="119"/>
      <c r="LN236" s="47"/>
      <c r="LO236" s="47"/>
      <c r="LP236" s="48"/>
      <c r="LQ236" s="49"/>
      <c r="LR236" s="28"/>
      <c r="LS236" s="196"/>
      <c r="LT236" s="119"/>
      <c r="LU236" s="47"/>
      <c r="LV236" s="47"/>
      <c r="LW236" s="48"/>
      <c r="LX236" s="49"/>
      <c r="LY236" s="28"/>
      <c r="LZ236" s="196"/>
      <c r="MA236" s="119"/>
      <c r="MB236" s="47"/>
      <c r="MC236" s="47"/>
      <c r="MD236" s="48"/>
      <c r="ME236" s="49"/>
      <c r="MF236" s="28"/>
      <c r="MG236" s="196"/>
      <c r="MH236" s="119"/>
      <c r="MI236" s="47"/>
      <c r="MJ236" s="47"/>
      <c r="MK236" s="48"/>
      <c r="ML236" s="49"/>
      <c r="MM236" s="28"/>
      <c r="MN236" s="196"/>
      <c r="MO236" s="119"/>
      <c r="MP236" s="47"/>
      <c r="MQ236" s="47"/>
      <c r="MR236" s="48"/>
      <c r="MS236" s="49"/>
      <c r="MT236" s="28"/>
      <c r="MU236" s="196"/>
      <c r="MV236" s="119"/>
      <c r="MW236" s="47"/>
      <c r="MX236" s="47"/>
      <c r="MY236" s="48"/>
      <c r="MZ236" s="49"/>
      <c r="NA236" s="28"/>
      <c r="NB236" s="196"/>
      <c r="NC236" s="119"/>
      <c r="ND236" s="47"/>
      <c r="NE236" s="47"/>
      <c r="NF236" s="48"/>
      <c r="NG236" s="49"/>
      <c r="NH236" s="28"/>
      <c r="NI236" s="196"/>
      <c r="NJ236" s="119"/>
      <c r="NK236" s="47"/>
      <c r="NL236" s="47"/>
      <c r="NM236" s="48"/>
      <c r="NN236" s="49"/>
      <c r="NO236" s="28"/>
      <c r="NP236" s="196"/>
      <c r="NQ236" s="119"/>
      <c r="NR236" s="47"/>
      <c r="NS236" s="47"/>
      <c r="NT236" s="48"/>
      <c r="NU236" s="49"/>
      <c r="NV236" s="28"/>
      <c r="NW236" s="196"/>
      <c r="NX236" s="119"/>
      <c r="NY236" s="47"/>
      <c r="NZ236" s="47"/>
      <c r="OA236" s="48"/>
      <c r="OB236" s="49"/>
      <c r="OC236" s="28"/>
      <c r="OD236" s="196"/>
      <c r="OE236" s="119"/>
      <c r="OF236" s="47"/>
      <c r="OG236" s="47"/>
      <c r="OH236" s="48"/>
      <c r="OI236" s="49"/>
      <c r="OJ236" s="28"/>
      <c r="OK236" s="196"/>
      <c r="OL236" s="119"/>
      <c r="OM236" s="47"/>
      <c r="ON236" s="47"/>
      <c r="OO236" s="48"/>
      <c r="OP236" s="49"/>
      <c r="OQ236" s="28"/>
      <c r="OR236" s="196"/>
      <c r="OS236" s="119"/>
      <c r="OT236" s="47"/>
      <c r="OU236" s="47"/>
      <c r="OV236" s="48"/>
      <c r="OW236" s="49"/>
      <c r="OX236" s="28"/>
      <c r="OY236" s="196"/>
      <c r="OZ236" s="119"/>
      <c r="PA236" s="47"/>
      <c r="PB236" s="47"/>
      <c r="PC236" s="48"/>
      <c r="PD236" s="49"/>
      <c r="PE236" s="28"/>
      <c r="PF236" s="196"/>
      <c r="PG236" s="119"/>
      <c r="PH236" s="47"/>
      <c r="PI236" s="47"/>
      <c r="PJ236" s="48"/>
      <c r="PK236" s="49"/>
      <c r="PL236" s="28"/>
      <c r="PM236" s="196"/>
      <c r="PN236" s="119"/>
      <c r="PO236" s="47"/>
      <c r="PP236" s="47"/>
      <c r="PQ236" s="48"/>
      <c r="PR236" s="49"/>
      <c r="PS236" s="28"/>
      <c r="PT236" s="196"/>
      <c r="PU236" s="119"/>
      <c r="PV236" s="47"/>
      <c r="PW236" s="47"/>
      <c r="PX236" s="48"/>
      <c r="PY236" s="49"/>
      <c r="PZ236" s="28"/>
      <c r="QA236" s="196"/>
      <c r="QB236" s="119"/>
      <c r="QC236" s="47"/>
      <c r="QD236" s="47"/>
      <c r="QE236" s="48"/>
      <c r="QF236" s="49"/>
      <c r="QG236" s="28"/>
      <c r="QH236" s="196"/>
      <c r="QI236" s="119"/>
      <c r="QJ236" s="47"/>
      <c r="QK236" s="47"/>
      <c r="QL236" s="48"/>
      <c r="QM236" s="49"/>
      <c r="QN236" s="28"/>
      <c r="QO236" s="196"/>
      <c r="QP236" s="119"/>
      <c r="QQ236" s="47"/>
      <c r="QR236" s="47"/>
      <c r="QS236" s="48"/>
      <c r="QT236" s="49"/>
      <c r="QU236" s="28"/>
      <c r="QV236" s="196"/>
      <c r="QW236" s="119"/>
      <c r="QX236" s="47"/>
      <c r="QY236" s="47"/>
      <c r="QZ236" s="48"/>
      <c r="RA236" s="49"/>
      <c r="RB236" s="28"/>
      <c r="RC236" s="196"/>
      <c r="RD236" s="119"/>
      <c r="RE236" s="47"/>
      <c r="RF236" s="47"/>
      <c r="RG236" s="48"/>
      <c r="RH236" s="49"/>
      <c r="RI236" s="28"/>
      <c r="RJ236" s="196"/>
      <c r="RK236" s="119"/>
      <c r="RL236" s="47"/>
      <c r="RM236" s="47"/>
      <c r="RN236" s="48"/>
      <c r="RO236" s="49"/>
      <c r="RP236" s="28"/>
      <c r="RQ236" s="196"/>
      <c r="RR236" s="119"/>
      <c r="RS236" s="47"/>
      <c r="RT236" s="47"/>
      <c r="RU236" s="48"/>
      <c r="RV236" s="49"/>
      <c r="RW236" s="28"/>
      <c r="RX236" s="196"/>
      <c r="RY236" s="119"/>
      <c r="RZ236" s="47"/>
      <c r="SA236" s="47"/>
      <c r="SB236" s="48"/>
      <c r="SC236" s="49"/>
      <c r="SD236" s="28"/>
      <c r="SE236" s="196"/>
      <c r="SF236" s="119"/>
      <c r="SG236" s="47"/>
      <c r="SH236" s="47"/>
      <c r="SI236" s="48"/>
      <c r="SJ236" s="49"/>
      <c r="SK236" s="28"/>
      <c r="SL236" s="196"/>
      <c r="SM236" s="119"/>
      <c r="SN236" s="47"/>
      <c r="SO236" s="47"/>
      <c r="SP236" s="48"/>
      <c r="SQ236" s="49"/>
      <c r="SR236" s="28"/>
      <c r="SS236" s="196"/>
      <c r="ST236" s="119"/>
      <c r="SU236" s="47"/>
      <c r="SV236" s="47"/>
      <c r="SW236" s="48"/>
      <c r="SX236" s="49"/>
      <c r="SY236" s="28"/>
      <c r="SZ236" s="196"/>
      <c r="TA236" s="119"/>
      <c r="TB236" s="47"/>
      <c r="TC236" s="47"/>
      <c r="TD236" s="48"/>
      <c r="TE236" s="49"/>
      <c r="TF236" s="28"/>
      <c r="TG236" s="196"/>
      <c r="TH236" s="119"/>
      <c r="TI236" s="47"/>
      <c r="TJ236" s="47"/>
      <c r="TK236" s="48"/>
      <c r="TL236" s="49"/>
      <c r="TM236" s="28"/>
      <c r="TN236" s="196"/>
      <c r="TO236" s="119"/>
      <c r="TP236" s="47"/>
      <c r="TQ236" s="47"/>
      <c r="TR236" s="48"/>
      <c r="TS236" s="49"/>
      <c r="TT236" s="28"/>
      <c r="TU236" s="196"/>
      <c r="TV236" s="119"/>
      <c r="TW236" s="47"/>
      <c r="TX236" s="47"/>
      <c r="TY236" s="48"/>
      <c r="TZ236" s="49"/>
      <c r="UA236" s="28"/>
      <c r="UB236" s="196"/>
      <c r="UC236" s="119"/>
      <c r="UD236" s="47"/>
      <c r="UE236" s="47"/>
      <c r="UF236" s="48"/>
      <c r="UG236" s="49"/>
      <c r="UH236" s="28"/>
      <c r="UI236" s="196"/>
      <c r="UJ236" s="119"/>
      <c r="UK236" s="47"/>
      <c r="UL236" s="47"/>
      <c r="UM236" s="48"/>
      <c r="UN236" s="49"/>
      <c r="UO236" s="28"/>
      <c r="UP236" s="196"/>
      <c r="UQ236" s="119"/>
      <c r="UR236" s="47"/>
      <c r="US236" s="47"/>
      <c r="UT236" s="48"/>
      <c r="UU236" s="49"/>
      <c r="UV236" s="28"/>
      <c r="UW236" s="196"/>
      <c r="UX236" s="119"/>
      <c r="UY236" s="47"/>
      <c r="UZ236" s="47"/>
      <c r="VA236" s="48"/>
      <c r="VB236" s="49"/>
      <c r="VC236" s="28"/>
      <c r="VD236" s="196"/>
      <c r="VE236" s="119"/>
      <c r="VF236" s="47"/>
      <c r="VG236" s="47"/>
      <c r="VH236" s="48"/>
      <c r="VI236" s="49"/>
      <c r="VJ236" s="28"/>
      <c r="VK236" s="196"/>
      <c r="VL236" s="119"/>
      <c r="VM236" s="47"/>
      <c r="VN236" s="47"/>
      <c r="VO236" s="48"/>
      <c r="VP236" s="49"/>
      <c r="VQ236" s="28"/>
      <c r="VR236" s="196"/>
      <c r="VS236" s="119"/>
      <c r="VT236" s="47"/>
      <c r="VU236" s="47"/>
      <c r="VV236" s="48"/>
      <c r="VW236" s="49"/>
      <c r="VX236" s="28"/>
      <c r="VY236" s="196"/>
      <c r="VZ236" s="119"/>
      <c r="WA236" s="47"/>
      <c r="WB236" s="47"/>
      <c r="WC236" s="48"/>
      <c r="WD236" s="49"/>
      <c r="WE236" s="28"/>
      <c r="WF236" s="196"/>
      <c r="WG236" s="119"/>
      <c r="WH236" s="47"/>
      <c r="WI236" s="47"/>
      <c r="WJ236" s="48"/>
      <c r="WK236" s="49"/>
      <c r="WL236" s="28"/>
      <c r="WM236" s="196"/>
      <c r="WN236" s="119"/>
      <c r="WO236" s="47"/>
      <c r="WP236" s="47"/>
      <c r="WQ236" s="48"/>
      <c r="WR236" s="49"/>
      <c r="WS236" s="28"/>
      <c r="WT236" s="196"/>
      <c r="WU236" s="119"/>
      <c r="WV236" s="47"/>
      <c r="WW236" s="47"/>
      <c r="WX236" s="48"/>
      <c r="WY236" s="49"/>
      <c r="WZ236" s="28"/>
      <c r="XA236" s="196"/>
      <c r="XB236" s="119"/>
      <c r="XC236" s="47"/>
      <c r="XD236" s="47"/>
      <c r="XE236" s="48"/>
      <c r="XF236" s="49"/>
      <c r="XG236" s="28"/>
      <c r="XH236" s="196"/>
      <c r="XI236" s="119"/>
      <c r="XJ236" s="47"/>
      <c r="XK236" s="47"/>
      <c r="XL236" s="48"/>
      <c r="XM236" s="49"/>
      <c r="XN236" s="28"/>
      <c r="XO236" s="196"/>
      <c r="XP236" s="119"/>
      <c r="XQ236" s="47"/>
      <c r="XR236" s="47"/>
      <c r="XS236" s="48"/>
      <c r="XT236" s="49"/>
      <c r="XU236" s="28"/>
      <c r="XV236" s="196"/>
      <c r="XW236" s="119"/>
      <c r="XX236" s="47"/>
      <c r="XY236" s="47"/>
      <c r="XZ236" s="48"/>
      <c r="YA236" s="49"/>
      <c r="YB236" s="28"/>
      <c r="YC236" s="196"/>
      <c r="YD236" s="119"/>
      <c r="YE236" s="47"/>
      <c r="YF236" s="47"/>
      <c r="YG236" s="48"/>
      <c r="YH236" s="49"/>
      <c r="YI236" s="28"/>
      <c r="YJ236" s="196"/>
      <c r="YK236" s="119"/>
      <c r="YL236" s="47"/>
      <c r="YM236" s="47"/>
      <c r="YN236" s="48"/>
      <c r="YO236" s="49"/>
      <c r="YP236" s="28"/>
      <c r="YQ236" s="196"/>
      <c r="YR236" s="119"/>
      <c r="YS236" s="47"/>
      <c r="YT236" s="47"/>
      <c r="YU236" s="48"/>
      <c r="YV236" s="49"/>
      <c r="YW236" s="28"/>
      <c r="YX236" s="196"/>
      <c r="YY236" s="119"/>
      <c r="YZ236" s="47"/>
      <c r="ZA236" s="47"/>
      <c r="ZB236" s="48"/>
      <c r="ZC236" s="49"/>
      <c r="ZD236" s="28"/>
      <c r="ZE236" s="196"/>
      <c r="ZF236" s="119"/>
      <c r="ZG236" s="47"/>
      <c r="ZH236" s="47"/>
      <c r="ZI236" s="48"/>
      <c r="ZJ236" s="49"/>
      <c r="ZK236" s="28"/>
      <c r="ZL236" s="196"/>
      <c r="ZM236" s="119"/>
      <c r="ZN236" s="47"/>
      <c r="ZO236" s="47"/>
      <c r="ZP236" s="48"/>
      <c r="ZQ236" s="49"/>
      <c r="ZR236" s="28"/>
      <c r="ZS236" s="196"/>
      <c r="ZT236" s="119"/>
      <c r="ZU236" s="47"/>
      <c r="ZV236" s="47"/>
      <c r="ZW236" s="48"/>
      <c r="ZX236" s="49"/>
      <c r="ZY236" s="28"/>
      <c r="ZZ236" s="196"/>
      <c r="AAA236" s="119"/>
      <c r="AAB236" s="47"/>
      <c r="AAC236" s="47"/>
      <c r="AAD236" s="48"/>
      <c r="AAE236" s="49"/>
      <c r="AAF236" s="28"/>
      <c r="AAG236" s="196"/>
      <c r="AAH236" s="119"/>
      <c r="AAI236" s="47"/>
      <c r="AAJ236" s="47"/>
      <c r="AAK236" s="48"/>
      <c r="AAL236" s="49"/>
      <c r="AAM236" s="28"/>
      <c r="AAN236" s="196"/>
      <c r="AAO236" s="119"/>
      <c r="AAP236" s="47"/>
      <c r="AAQ236" s="47"/>
      <c r="AAR236" s="48"/>
      <c r="AAS236" s="49"/>
      <c r="AAT236" s="28"/>
      <c r="AAU236" s="196"/>
      <c r="AAV236" s="119"/>
      <c r="AAW236" s="47"/>
      <c r="AAX236" s="47"/>
      <c r="AAY236" s="48"/>
      <c r="AAZ236" s="49"/>
      <c r="ABA236" s="28"/>
      <c r="ABB236" s="196"/>
      <c r="ABC236" s="119"/>
      <c r="ABD236" s="47"/>
      <c r="ABE236" s="47"/>
      <c r="ABF236" s="48"/>
      <c r="ABG236" s="49"/>
      <c r="ABH236" s="28"/>
      <c r="ABI236" s="196"/>
      <c r="ABJ236" s="119"/>
      <c r="ABK236" s="47"/>
      <c r="ABL236" s="47"/>
      <c r="ABM236" s="48"/>
      <c r="ABN236" s="49"/>
      <c r="ABO236" s="28"/>
      <c r="ABP236" s="196"/>
      <c r="ABQ236" s="119"/>
      <c r="ABR236" s="47"/>
      <c r="ABS236" s="47"/>
      <c r="ABT236" s="48"/>
      <c r="ABU236" s="49"/>
      <c r="ABV236" s="28"/>
      <c r="ABW236" s="196"/>
      <c r="ABX236" s="119"/>
      <c r="ABY236" s="47"/>
      <c r="ABZ236" s="47"/>
      <c r="ACA236" s="48"/>
      <c r="ACB236" s="49"/>
      <c r="ACC236" s="28"/>
      <c r="ACD236" s="196"/>
      <c r="ACE236" s="119"/>
      <c r="ACF236" s="47"/>
      <c r="ACG236" s="47"/>
      <c r="ACH236" s="48"/>
      <c r="ACI236" s="49"/>
      <c r="ACJ236" s="28"/>
      <c r="ACK236" s="196"/>
      <c r="ACL236" s="119"/>
      <c r="ACM236" s="47"/>
      <c r="ACN236" s="47"/>
      <c r="ACO236" s="48"/>
      <c r="ACP236" s="49"/>
      <c r="ACQ236" s="28"/>
      <c r="ACR236" s="196"/>
      <c r="ACS236" s="119"/>
      <c r="ACT236" s="47"/>
      <c r="ACU236" s="47"/>
      <c r="ACV236" s="48"/>
      <c r="ACW236" s="49"/>
      <c r="ACX236" s="28"/>
      <c r="ACY236" s="196"/>
      <c r="ACZ236" s="119"/>
      <c r="ADA236" s="47"/>
      <c r="ADB236" s="47"/>
      <c r="ADC236" s="48"/>
      <c r="ADD236" s="49"/>
      <c r="ADE236" s="28"/>
      <c r="ADF236" s="196"/>
      <c r="ADG236" s="119"/>
      <c r="ADH236" s="47"/>
      <c r="ADI236" s="47"/>
      <c r="ADJ236" s="48"/>
      <c r="ADK236" s="49"/>
      <c r="ADL236" s="28"/>
      <c r="ADM236" s="196"/>
      <c r="ADN236" s="119"/>
      <c r="ADO236" s="47"/>
      <c r="ADP236" s="47"/>
      <c r="ADQ236" s="48"/>
      <c r="ADR236" s="49"/>
      <c r="ADS236" s="28"/>
      <c r="ADT236" s="196"/>
      <c r="ADU236" s="119"/>
      <c r="ADV236" s="47"/>
      <c r="ADW236" s="47"/>
      <c r="ADX236" s="48"/>
      <c r="ADY236" s="49"/>
      <c r="ADZ236" s="28"/>
      <c r="AEA236" s="196"/>
      <c r="AEB236" s="119"/>
      <c r="AEC236" s="47"/>
      <c r="AED236" s="47"/>
      <c r="AEE236" s="48"/>
      <c r="AEF236" s="49"/>
      <c r="AEG236" s="28"/>
      <c r="AEH236" s="196"/>
      <c r="AEI236" s="119"/>
      <c r="AEJ236" s="47"/>
      <c r="AEK236" s="47"/>
      <c r="AEL236" s="48"/>
      <c r="AEM236" s="49"/>
      <c r="AEN236" s="28"/>
      <c r="AEO236" s="196"/>
      <c r="AEP236" s="119"/>
      <c r="AEQ236" s="47"/>
      <c r="AER236" s="47"/>
      <c r="AES236" s="48"/>
      <c r="AET236" s="49"/>
      <c r="AEU236" s="28"/>
      <c r="AEV236" s="196"/>
      <c r="AEW236" s="119"/>
      <c r="AEX236" s="47"/>
      <c r="AEY236" s="47"/>
      <c r="AEZ236" s="48"/>
      <c r="AFA236" s="49"/>
      <c r="AFB236" s="28"/>
      <c r="AFC236" s="196"/>
      <c r="AFD236" s="119"/>
      <c r="AFE236" s="47"/>
      <c r="AFF236" s="47"/>
      <c r="AFG236" s="48"/>
      <c r="AFH236" s="49"/>
      <c r="AFI236" s="28"/>
      <c r="AFJ236" s="196"/>
      <c r="AFK236" s="119"/>
      <c r="AFL236" s="47"/>
      <c r="AFM236" s="47"/>
      <c r="AFN236" s="48"/>
      <c r="AFO236" s="49"/>
      <c r="AFP236" s="28"/>
      <c r="AFQ236" s="196"/>
      <c r="AFR236" s="119"/>
      <c r="AFS236" s="47"/>
      <c r="AFT236" s="47"/>
      <c r="AFU236" s="48"/>
      <c r="AFV236" s="49"/>
      <c r="AFW236" s="28"/>
      <c r="AFX236" s="196"/>
      <c r="AFY236" s="119"/>
      <c r="AFZ236" s="47"/>
      <c r="AGA236" s="47"/>
      <c r="AGB236" s="48"/>
      <c r="AGC236" s="49"/>
      <c r="AGD236" s="28"/>
      <c r="AGE236" s="196"/>
      <c r="AGF236" s="119"/>
      <c r="AGG236" s="47"/>
      <c r="AGH236" s="47"/>
      <c r="AGI236" s="48"/>
      <c r="AGJ236" s="49"/>
      <c r="AGK236" s="28"/>
      <c r="AGL236" s="196"/>
      <c r="AGM236" s="119"/>
      <c r="AGN236" s="47"/>
      <c r="AGO236" s="47"/>
      <c r="AGP236" s="48"/>
      <c r="AGQ236" s="49"/>
      <c r="AGR236" s="28"/>
      <c r="AGS236" s="196"/>
      <c r="AGT236" s="119"/>
      <c r="AGU236" s="47"/>
      <c r="AGV236" s="47"/>
      <c r="AGW236" s="48"/>
      <c r="AGX236" s="49"/>
      <c r="AGY236" s="28"/>
      <c r="AGZ236" s="196"/>
      <c r="AHA236" s="119"/>
      <c r="AHB236" s="47"/>
      <c r="AHC236" s="47"/>
      <c r="AHD236" s="48"/>
      <c r="AHE236" s="49"/>
      <c r="AHF236" s="28"/>
      <c r="AHG236" s="196"/>
      <c r="AHH236" s="119"/>
      <c r="AHI236" s="47"/>
      <c r="AHJ236" s="47"/>
      <c r="AHK236" s="48"/>
      <c r="AHL236" s="49"/>
      <c r="AHM236" s="28"/>
      <c r="AHN236" s="196"/>
      <c r="AHO236" s="119"/>
      <c r="AHP236" s="47"/>
      <c r="AHQ236" s="47"/>
      <c r="AHR236" s="48"/>
      <c r="AHS236" s="49"/>
      <c r="AHT236" s="28"/>
      <c r="AHU236" s="196"/>
      <c r="AHV236" s="119"/>
      <c r="AHW236" s="47"/>
      <c r="AHX236" s="47"/>
      <c r="AHY236" s="48"/>
      <c r="AHZ236" s="49"/>
      <c r="AIA236" s="28"/>
      <c r="AIB236" s="196"/>
      <c r="AIC236" s="119"/>
      <c r="AID236" s="47"/>
      <c r="AIE236" s="47"/>
      <c r="AIF236" s="48"/>
      <c r="AIG236" s="49"/>
      <c r="AIH236" s="28"/>
      <c r="AII236" s="196"/>
      <c r="AIJ236" s="119"/>
      <c r="AIK236" s="47"/>
      <c r="AIL236" s="47"/>
      <c r="AIM236" s="48"/>
      <c r="AIN236" s="49"/>
      <c r="AIO236" s="28"/>
      <c r="AIP236" s="196"/>
      <c r="AIQ236" s="119"/>
      <c r="AIR236" s="47"/>
      <c r="AIS236" s="47"/>
      <c r="AIT236" s="48"/>
      <c r="AIU236" s="49"/>
      <c r="AIV236" s="28"/>
      <c r="AIW236" s="196"/>
      <c r="AIX236" s="119"/>
      <c r="AIY236" s="47"/>
      <c r="AIZ236" s="47"/>
      <c r="AJA236" s="48"/>
      <c r="AJB236" s="49"/>
      <c r="AJC236" s="28"/>
      <c r="AJD236" s="196"/>
      <c r="AJE236" s="119"/>
      <c r="AJF236" s="47"/>
      <c r="AJG236" s="47"/>
      <c r="AJH236" s="48"/>
      <c r="AJI236" s="49"/>
      <c r="AJJ236" s="28"/>
      <c r="AJK236" s="196"/>
      <c r="AJL236" s="119"/>
      <c r="AJM236" s="47"/>
      <c r="AJN236" s="47"/>
      <c r="AJO236" s="48"/>
      <c r="AJP236" s="49"/>
      <c r="AJQ236" s="28"/>
      <c r="AJR236" s="196"/>
      <c r="AJS236" s="119"/>
      <c r="AJT236" s="47"/>
      <c r="AJU236" s="47"/>
      <c r="AJV236" s="48"/>
      <c r="AJW236" s="49"/>
      <c r="AJX236" s="28"/>
      <c r="AJY236" s="196"/>
      <c r="AJZ236" s="119"/>
      <c r="AKA236" s="47"/>
      <c r="AKB236" s="47"/>
      <c r="AKC236" s="48"/>
      <c r="AKD236" s="49"/>
      <c r="AKE236" s="28"/>
      <c r="AKF236" s="196"/>
      <c r="AKG236" s="119"/>
      <c r="AKH236" s="47"/>
      <c r="AKI236" s="47"/>
      <c r="AKJ236" s="48"/>
      <c r="AKK236" s="49"/>
      <c r="AKL236" s="28"/>
      <c r="AKM236" s="196"/>
      <c r="AKN236" s="119"/>
      <c r="AKO236" s="47"/>
      <c r="AKP236" s="47"/>
      <c r="AKQ236" s="48"/>
      <c r="AKR236" s="49"/>
      <c r="AKS236" s="28"/>
      <c r="AKT236" s="196"/>
      <c r="AKU236" s="119"/>
      <c r="AKV236" s="47"/>
      <c r="AKW236" s="47"/>
      <c r="AKX236" s="48"/>
      <c r="AKY236" s="49"/>
      <c r="AKZ236" s="28"/>
      <c r="ALA236" s="196"/>
      <c r="ALB236" s="119"/>
      <c r="ALC236" s="47"/>
      <c r="ALD236" s="47"/>
      <c r="ALE236" s="48"/>
      <c r="ALF236" s="49"/>
      <c r="ALG236" s="28"/>
      <c r="ALH236" s="196"/>
      <c r="ALI236" s="119"/>
      <c r="ALJ236" s="47"/>
      <c r="ALK236" s="47"/>
      <c r="ALL236" s="48"/>
      <c r="ALM236" s="49"/>
      <c r="ALN236" s="28"/>
      <c r="ALO236" s="196"/>
      <c r="ALP236" s="119"/>
      <c r="ALQ236" s="47"/>
      <c r="ALR236" s="47"/>
      <c r="ALS236" s="48"/>
      <c r="ALT236" s="49"/>
      <c r="ALU236" s="28"/>
      <c r="ALV236" s="196"/>
      <c r="ALW236" s="119"/>
      <c r="ALX236" s="47"/>
      <c r="ALY236" s="47"/>
      <c r="ALZ236" s="48"/>
      <c r="AMA236" s="49"/>
      <c r="AMB236" s="28"/>
      <c r="AMC236" s="196"/>
      <c r="AMD236" s="119"/>
      <c r="AME236" s="47"/>
      <c r="AMF236" s="47"/>
      <c r="AMG236" s="48"/>
      <c r="AMH236" s="49"/>
      <c r="AMI236" s="28"/>
      <c r="AMJ236" s="196"/>
      <c r="AMK236" s="119"/>
      <c r="AML236" s="47"/>
      <c r="AMM236" s="47"/>
      <c r="AMN236" s="48"/>
      <c r="AMO236" s="49"/>
      <c r="AMP236" s="28"/>
      <c r="AMQ236" s="196"/>
      <c r="AMR236" s="119"/>
      <c r="AMS236" s="47"/>
      <c r="AMT236" s="47"/>
      <c r="AMU236" s="48"/>
      <c r="AMV236" s="49"/>
      <c r="AMW236" s="28"/>
      <c r="AMX236" s="196"/>
      <c r="AMY236" s="119"/>
      <c r="AMZ236" s="47"/>
      <c r="ANA236" s="47"/>
      <c r="ANB236" s="48"/>
      <c r="ANC236" s="49"/>
      <c r="AND236" s="28"/>
      <c r="ANE236" s="196"/>
      <c r="ANF236" s="119"/>
      <c r="ANG236" s="47"/>
      <c r="ANH236" s="47"/>
      <c r="ANI236" s="48"/>
      <c r="ANJ236" s="49"/>
      <c r="ANK236" s="28"/>
      <c r="ANL236" s="196"/>
      <c r="ANM236" s="119"/>
      <c r="ANN236" s="47"/>
      <c r="ANO236" s="47"/>
      <c r="ANP236" s="48"/>
      <c r="ANQ236" s="49"/>
      <c r="ANR236" s="28"/>
      <c r="ANS236" s="196"/>
      <c r="ANT236" s="119"/>
      <c r="ANU236" s="47"/>
      <c r="ANV236" s="47"/>
      <c r="ANW236" s="48"/>
      <c r="ANX236" s="49"/>
      <c r="ANY236" s="28"/>
      <c r="ANZ236" s="196"/>
      <c r="AOA236" s="119"/>
      <c r="AOB236" s="47"/>
      <c r="AOC236" s="47"/>
      <c r="AOD236" s="48"/>
      <c r="AOE236" s="49"/>
      <c r="AOF236" s="28"/>
      <c r="AOG236" s="196"/>
      <c r="AOH236" s="119"/>
      <c r="AOI236" s="47"/>
      <c r="AOJ236" s="47"/>
      <c r="AOK236" s="48"/>
      <c r="AOL236" s="49"/>
      <c r="AOM236" s="28"/>
      <c r="AON236" s="196"/>
      <c r="AOO236" s="119"/>
      <c r="AOP236" s="47"/>
      <c r="AOQ236" s="47"/>
      <c r="AOR236" s="48"/>
      <c r="AOS236" s="49"/>
      <c r="AOT236" s="28"/>
      <c r="AOU236" s="196"/>
      <c r="AOV236" s="119"/>
      <c r="AOW236" s="47"/>
      <c r="AOX236" s="47"/>
      <c r="AOY236" s="48"/>
      <c r="AOZ236" s="49"/>
      <c r="APA236" s="28"/>
      <c r="APB236" s="196"/>
      <c r="APC236" s="119"/>
      <c r="APD236" s="47"/>
      <c r="APE236" s="47"/>
      <c r="APF236" s="48"/>
      <c r="APG236" s="49"/>
      <c r="APH236" s="28"/>
      <c r="API236" s="196"/>
      <c r="APJ236" s="119"/>
      <c r="APK236" s="47"/>
      <c r="APL236" s="47"/>
      <c r="APM236" s="48"/>
      <c r="APN236" s="49"/>
      <c r="APO236" s="28"/>
      <c r="APP236" s="196"/>
      <c r="APQ236" s="119"/>
      <c r="APR236" s="47"/>
      <c r="APS236" s="47"/>
      <c r="APT236" s="48"/>
      <c r="APU236" s="49"/>
      <c r="APV236" s="28"/>
      <c r="APW236" s="196"/>
      <c r="APX236" s="119"/>
      <c r="APY236" s="47"/>
      <c r="APZ236" s="47"/>
      <c r="AQA236" s="48"/>
      <c r="AQB236" s="49"/>
      <c r="AQC236" s="28"/>
      <c r="AQD236" s="196"/>
      <c r="AQE236" s="119"/>
      <c r="AQF236" s="47"/>
      <c r="AQG236" s="47"/>
      <c r="AQH236" s="48"/>
      <c r="AQI236" s="49"/>
      <c r="AQJ236" s="28"/>
      <c r="AQK236" s="196"/>
      <c r="AQL236" s="119"/>
      <c r="AQM236" s="47"/>
      <c r="AQN236" s="47"/>
      <c r="AQO236" s="48"/>
      <c r="AQP236" s="49"/>
      <c r="AQQ236" s="28"/>
      <c r="AQR236" s="196"/>
      <c r="AQS236" s="119"/>
      <c r="AQT236" s="47"/>
      <c r="AQU236" s="47"/>
      <c r="AQV236" s="48"/>
      <c r="AQW236" s="49"/>
      <c r="AQX236" s="28"/>
      <c r="AQY236" s="196"/>
      <c r="AQZ236" s="119"/>
      <c r="ARA236" s="47"/>
      <c r="ARB236" s="47"/>
      <c r="ARC236" s="48"/>
      <c r="ARD236" s="49"/>
      <c r="ARE236" s="28"/>
      <c r="ARF236" s="196"/>
      <c r="ARG236" s="119"/>
      <c r="ARH236" s="47"/>
      <c r="ARI236" s="47"/>
      <c r="ARJ236" s="48"/>
      <c r="ARK236" s="49"/>
      <c r="ARL236" s="28"/>
      <c r="ARM236" s="196"/>
      <c r="ARN236" s="119"/>
      <c r="ARO236" s="47"/>
      <c r="ARP236" s="47"/>
      <c r="ARQ236" s="48"/>
      <c r="ARR236" s="49"/>
      <c r="ARS236" s="28"/>
      <c r="ART236" s="196"/>
      <c r="ARU236" s="119"/>
      <c r="ARV236" s="47"/>
      <c r="ARW236" s="47"/>
      <c r="ARX236" s="48"/>
      <c r="ARY236" s="49"/>
      <c r="ARZ236" s="28"/>
      <c r="ASA236" s="196"/>
      <c r="ASB236" s="119"/>
      <c r="ASC236" s="47"/>
      <c r="ASD236" s="47"/>
      <c r="ASE236" s="48"/>
      <c r="ASF236" s="49"/>
      <c r="ASG236" s="28"/>
      <c r="ASH236" s="196"/>
      <c r="ASI236" s="119"/>
      <c r="ASJ236" s="47"/>
      <c r="ASK236" s="47"/>
      <c r="ASL236" s="48"/>
      <c r="ASM236" s="49"/>
      <c r="ASN236" s="28"/>
      <c r="ASO236" s="196"/>
      <c r="ASP236" s="119"/>
      <c r="ASQ236" s="47"/>
      <c r="ASR236" s="47"/>
      <c r="ASS236" s="48"/>
      <c r="AST236" s="49"/>
      <c r="ASU236" s="28"/>
      <c r="ASV236" s="196"/>
      <c r="ASW236" s="119"/>
      <c r="ASX236" s="47"/>
      <c r="ASY236" s="47"/>
      <c r="ASZ236" s="48"/>
      <c r="ATA236" s="49"/>
      <c r="ATB236" s="28"/>
      <c r="ATC236" s="196"/>
      <c r="ATD236" s="119"/>
      <c r="ATE236" s="47"/>
      <c r="ATF236" s="47"/>
      <c r="ATG236" s="48"/>
      <c r="ATH236" s="49"/>
      <c r="ATI236" s="28"/>
      <c r="ATJ236" s="196"/>
      <c r="ATK236" s="119"/>
      <c r="ATL236" s="47"/>
      <c r="ATM236" s="47"/>
      <c r="ATN236" s="48"/>
      <c r="ATO236" s="49"/>
      <c r="ATP236" s="28"/>
      <c r="ATQ236" s="196"/>
      <c r="ATR236" s="119"/>
      <c r="ATS236" s="47"/>
      <c r="ATT236" s="47"/>
      <c r="ATU236" s="48"/>
      <c r="ATV236" s="49"/>
      <c r="ATW236" s="28"/>
      <c r="ATX236" s="196"/>
      <c r="ATY236" s="119"/>
      <c r="ATZ236" s="47"/>
      <c r="AUA236" s="47"/>
      <c r="AUB236" s="48"/>
      <c r="AUC236" s="49"/>
      <c r="AUD236" s="28"/>
      <c r="AUE236" s="196"/>
      <c r="AUF236" s="119"/>
      <c r="AUG236" s="47"/>
      <c r="AUH236" s="47"/>
      <c r="AUI236" s="48"/>
      <c r="AUJ236" s="49"/>
      <c r="AUK236" s="28"/>
      <c r="AUL236" s="196"/>
      <c r="AUM236" s="119"/>
      <c r="AUN236" s="47"/>
      <c r="AUO236" s="47"/>
      <c r="AUP236" s="48"/>
      <c r="AUQ236" s="49"/>
      <c r="AUR236" s="28"/>
      <c r="AUS236" s="196"/>
      <c r="AUT236" s="119"/>
      <c r="AUU236" s="47"/>
      <c r="AUV236" s="47"/>
      <c r="AUW236" s="48"/>
      <c r="AUX236" s="49"/>
      <c r="AUY236" s="28"/>
      <c r="AUZ236" s="196"/>
      <c r="AVA236" s="119"/>
      <c r="AVB236" s="47"/>
      <c r="AVC236" s="47"/>
      <c r="AVD236" s="48"/>
      <c r="AVE236" s="49"/>
      <c r="AVF236" s="28"/>
      <c r="AVG236" s="196"/>
      <c r="AVH236" s="119"/>
      <c r="AVI236" s="47"/>
      <c r="AVJ236" s="47"/>
      <c r="AVK236" s="48"/>
      <c r="AVL236" s="49"/>
      <c r="AVM236" s="28"/>
      <c r="AVN236" s="196"/>
      <c r="AVO236" s="119"/>
      <c r="AVP236" s="47"/>
      <c r="AVQ236" s="47"/>
      <c r="AVR236" s="48"/>
      <c r="AVS236" s="49"/>
      <c r="AVT236" s="28"/>
      <c r="AVU236" s="196"/>
      <c r="AVV236" s="119"/>
      <c r="AVW236" s="47"/>
      <c r="AVX236" s="47"/>
      <c r="AVY236" s="48"/>
      <c r="AVZ236" s="49"/>
      <c r="AWA236" s="28"/>
      <c r="AWB236" s="196"/>
      <c r="AWC236" s="119"/>
      <c r="AWD236" s="47"/>
      <c r="AWE236" s="47"/>
      <c r="AWF236" s="48"/>
      <c r="AWG236" s="49"/>
      <c r="AWH236" s="28"/>
      <c r="AWI236" s="196"/>
      <c r="AWJ236" s="119"/>
      <c r="AWK236" s="47"/>
      <c r="AWL236" s="47"/>
      <c r="AWM236" s="48"/>
      <c r="AWN236" s="49"/>
      <c r="AWO236" s="28"/>
      <c r="AWP236" s="196"/>
      <c r="AWQ236" s="119"/>
      <c r="AWR236" s="47"/>
      <c r="AWS236" s="47"/>
      <c r="AWT236" s="48"/>
      <c r="AWU236" s="49"/>
      <c r="AWV236" s="28"/>
      <c r="AWW236" s="196"/>
      <c r="AWX236" s="119"/>
      <c r="AWY236" s="47"/>
      <c r="AWZ236" s="47"/>
      <c r="AXA236" s="48"/>
      <c r="AXB236" s="49"/>
      <c r="AXC236" s="28"/>
      <c r="AXD236" s="196"/>
      <c r="AXE236" s="119"/>
      <c r="AXF236" s="47"/>
      <c r="AXG236" s="47"/>
      <c r="AXH236" s="48"/>
      <c r="AXI236" s="49"/>
      <c r="AXJ236" s="28"/>
      <c r="AXK236" s="196"/>
      <c r="AXL236" s="119"/>
      <c r="AXM236" s="47"/>
      <c r="AXN236" s="47"/>
      <c r="AXO236" s="48"/>
      <c r="AXP236" s="49"/>
      <c r="AXQ236" s="28"/>
      <c r="AXR236" s="196"/>
      <c r="AXS236" s="119"/>
      <c r="AXT236" s="47"/>
      <c r="AXU236" s="47"/>
      <c r="AXV236" s="48"/>
      <c r="AXW236" s="49"/>
      <c r="AXX236" s="28"/>
      <c r="AXY236" s="196"/>
      <c r="AXZ236" s="119"/>
      <c r="AYA236" s="47"/>
      <c r="AYB236" s="47"/>
      <c r="AYC236" s="48"/>
      <c r="AYD236" s="49"/>
      <c r="AYE236" s="28"/>
      <c r="AYF236" s="196"/>
      <c r="AYG236" s="119"/>
      <c r="AYH236" s="47"/>
      <c r="AYI236" s="47"/>
      <c r="AYJ236" s="48"/>
      <c r="AYK236" s="49"/>
      <c r="AYL236" s="28"/>
      <c r="AYM236" s="196"/>
      <c r="AYN236" s="119"/>
      <c r="AYO236" s="47"/>
      <c r="AYP236" s="47"/>
      <c r="AYQ236" s="48"/>
      <c r="AYR236" s="49"/>
      <c r="AYS236" s="28"/>
      <c r="AYT236" s="196"/>
      <c r="AYU236" s="119"/>
      <c r="AYV236" s="47"/>
      <c r="AYW236" s="47"/>
      <c r="AYX236" s="48"/>
      <c r="AYY236" s="49"/>
      <c r="AYZ236" s="28"/>
      <c r="AZA236" s="196"/>
      <c r="AZB236" s="119"/>
      <c r="AZC236" s="47"/>
      <c r="AZD236" s="47"/>
      <c r="AZE236" s="48"/>
      <c r="AZF236" s="49"/>
      <c r="AZG236" s="28"/>
      <c r="AZH236" s="196"/>
      <c r="AZI236" s="119"/>
      <c r="AZJ236" s="47"/>
      <c r="AZK236" s="47"/>
      <c r="AZL236" s="48"/>
      <c r="AZM236" s="49"/>
      <c r="AZN236" s="28"/>
      <c r="AZO236" s="196"/>
      <c r="AZP236" s="119"/>
      <c r="AZQ236" s="47"/>
      <c r="AZR236" s="47"/>
      <c r="AZS236" s="48"/>
      <c r="AZT236" s="49"/>
      <c r="AZU236" s="28"/>
      <c r="AZV236" s="196"/>
      <c r="AZW236" s="119"/>
      <c r="AZX236" s="47"/>
      <c r="AZY236" s="47"/>
      <c r="AZZ236" s="48"/>
      <c r="BAA236" s="49"/>
      <c r="BAB236" s="28"/>
      <c r="BAC236" s="196"/>
      <c r="BAD236" s="119"/>
      <c r="BAE236" s="47"/>
      <c r="BAF236" s="47"/>
      <c r="BAG236" s="48"/>
      <c r="BAH236" s="49"/>
      <c r="BAI236" s="28"/>
      <c r="BAJ236" s="196"/>
      <c r="BAK236" s="119"/>
      <c r="BAL236" s="47"/>
      <c r="BAM236" s="47"/>
      <c r="BAN236" s="48"/>
      <c r="BAO236" s="49"/>
      <c r="BAP236" s="28"/>
      <c r="BAQ236" s="196"/>
      <c r="BAR236" s="119"/>
      <c r="BAS236" s="47"/>
      <c r="BAT236" s="47"/>
      <c r="BAU236" s="48"/>
      <c r="BAV236" s="49"/>
      <c r="BAW236" s="28"/>
      <c r="BAX236" s="196"/>
      <c r="BAY236" s="119"/>
      <c r="BAZ236" s="47"/>
      <c r="BBA236" s="47"/>
      <c r="BBB236" s="48"/>
      <c r="BBC236" s="49"/>
      <c r="BBD236" s="28"/>
      <c r="BBE236" s="196"/>
      <c r="BBF236" s="119"/>
      <c r="BBG236" s="47"/>
      <c r="BBH236" s="47"/>
      <c r="BBI236" s="48"/>
      <c r="BBJ236" s="49"/>
      <c r="BBK236" s="28"/>
      <c r="BBL236" s="196"/>
      <c r="BBM236" s="119"/>
      <c r="BBN236" s="47"/>
      <c r="BBO236" s="47"/>
      <c r="BBP236" s="48"/>
      <c r="BBQ236" s="49"/>
      <c r="BBR236" s="28"/>
      <c r="BBS236" s="196"/>
      <c r="BBT236" s="119"/>
      <c r="BBU236" s="47"/>
      <c r="BBV236" s="47"/>
      <c r="BBW236" s="48"/>
      <c r="BBX236" s="49"/>
      <c r="BBY236" s="28"/>
      <c r="BBZ236" s="196"/>
      <c r="BCA236" s="119"/>
      <c r="BCB236" s="47"/>
      <c r="BCC236" s="47"/>
      <c r="BCD236" s="48"/>
      <c r="BCE236" s="49"/>
      <c r="BCF236" s="28"/>
      <c r="BCG236" s="196"/>
      <c r="BCH236" s="119"/>
      <c r="BCI236" s="47"/>
      <c r="BCJ236" s="47"/>
      <c r="BCK236" s="48"/>
      <c r="BCL236" s="49"/>
      <c r="BCM236" s="28"/>
      <c r="BCN236" s="196"/>
      <c r="BCO236" s="119"/>
      <c r="BCP236" s="47"/>
      <c r="BCQ236" s="47"/>
      <c r="BCR236" s="48"/>
      <c r="BCS236" s="49"/>
      <c r="BCT236" s="28"/>
      <c r="BCU236" s="196"/>
      <c r="BCV236" s="119"/>
      <c r="BCW236" s="47"/>
      <c r="BCX236" s="47"/>
      <c r="BCY236" s="48"/>
      <c r="BCZ236" s="49"/>
      <c r="BDA236" s="28"/>
      <c r="BDB236" s="196"/>
      <c r="BDC236" s="119"/>
      <c r="BDD236" s="47"/>
      <c r="BDE236" s="47"/>
      <c r="BDF236" s="48"/>
      <c r="BDG236" s="49"/>
      <c r="BDH236" s="28"/>
      <c r="BDI236" s="196"/>
      <c r="BDJ236" s="119"/>
      <c r="BDK236" s="47"/>
      <c r="BDL236" s="47"/>
      <c r="BDM236" s="48"/>
      <c r="BDN236" s="49"/>
      <c r="BDO236" s="28"/>
      <c r="BDP236" s="196"/>
      <c r="BDQ236" s="119"/>
      <c r="BDR236" s="47"/>
      <c r="BDS236" s="47"/>
      <c r="BDT236" s="48"/>
      <c r="BDU236" s="49"/>
      <c r="BDV236" s="28"/>
      <c r="BDW236" s="196"/>
      <c r="BDX236" s="119"/>
      <c r="BDY236" s="47"/>
      <c r="BDZ236" s="47"/>
      <c r="BEA236" s="48"/>
      <c r="BEB236" s="49"/>
      <c r="BEC236" s="28"/>
      <c r="BED236" s="196"/>
      <c r="BEE236" s="119"/>
      <c r="BEF236" s="47"/>
      <c r="BEG236" s="47"/>
      <c r="BEH236" s="48"/>
      <c r="BEI236" s="49"/>
      <c r="BEJ236" s="28"/>
      <c r="BEK236" s="196"/>
      <c r="BEL236" s="119"/>
      <c r="BEM236" s="47"/>
      <c r="BEN236" s="47"/>
      <c r="BEO236" s="48"/>
      <c r="BEP236" s="49"/>
      <c r="BEQ236" s="28"/>
      <c r="BER236" s="196"/>
      <c r="BES236" s="119"/>
      <c r="BET236" s="47"/>
      <c r="BEU236" s="47"/>
      <c r="BEV236" s="48"/>
      <c r="BEW236" s="49"/>
      <c r="BEX236" s="28"/>
      <c r="BEY236" s="196"/>
      <c r="BEZ236" s="119"/>
      <c r="BFA236" s="47"/>
      <c r="BFB236" s="47"/>
      <c r="BFC236" s="48"/>
      <c r="BFD236" s="49"/>
      <c r="BFE236" s="28"/>
      <c r="BFF236" s="196"/>
      <c r="BFG236" s="119"/>
      <c r="BFH236" s="47"/>
      <c r="BFI236" s="47"/>
      <c r="BFJ236" s="48"/>
      <c r="BFK236" s="49"/>
      <c r="BFL236" s="28"/>
      <c r="BFM236" s="196"/>
      <c r="BFN236" s="119"/>
      <c r="BFO236" s="47"/>
      <c r="BFP236" s="47"/>
      <c r="BFQ236" s="48"/>
      <c r="BFR236" s="49"/>
      <c r="BFS236" s="28"/>
      <c r="BFT236" s="196"/>
      <c r="BFU236" s="119"/>
      <c r="BFV236" s="47"/>
      <c r="BFW236" s="47"/>
      <c r="BFX236" s="48"/>
      <c r="BFY236" s="49"/>
      <c r="BFZ236" s="28"/>
      <c r="BGA236" s="196"/>
      <c r="BGB236" s="119"/>
      <c r="BGC236" s="47"/>
      <c r="BGD236" s="47"/>
      <c r="BGE236" s="48"/>
      <c r="BGF236" s="49"/>
      <c r="BGG236" s="28"/>
      <c r="BGH236" s="196"/>
      <c r="BGI236" s="119"/>
      <c r="BGJ236" s="47"/>
      <c r="BGK236" s="47"/>
      <c r="BGL236" s="48"/>
      <c r="BGM236" s="49"/>
      <c r="BGN236" s="28"/>
      <c r="BGO236" s="196"/>
      <c r="BGP236" s="119"/>
      <c r="BGQ236" s="47"/>
      <c r="BGR236" s="47"/>
      <c r="BGS236" s="48"/>
      <c r="BGT236" s="49"/>
      <c r="BGU236" s="28"/>
      <c r="BGV236" s="196"/>
      <c r="BGW236" s="119"/>
      <c r="BGX236" s="47"/>
      <c r="BGY236" s="47"/>
      <c r="BGZ236" s="48"/>
      <c r="BHA236" s="49"/>
      <c r="BHB236" s="28"/>
      <c r="BHC236" s="196"/>
      <c r="BHD236" s="119"/>
      <c r="BHE236" s="47"/>
      <c r="BHF236" s="47"/>
      <c r="BHG236" s="48"/>
      <c r="BHH236" s="49"/>
      <c r="BHI236" s="28"/>
      <c r="BHJ236" s="196"/>
      <c r="BHK236" s="119"/>
      <c r="BHL236" s="47"/>
      <c r="BHM236" s="47"/>
      <c r="BHN236" s="48"/>
      <c r="BHO236" s="49"/>
      <c r="BHP236" s="28"/>
      <c r="BHQ236" s="196"/>
      <c r="BHR236" s="119"/>
      <c r="BHS236" s="47"/>
      <c r="BHT236" s="47"/>
      <c r="BHU236" s="48"/>
      <c r="BHV236" s="49"/>
      <c r="BHW236" s="28"/>
      <c r="BHX236" s="196"/>
      <c r="BHY236" s="119"/>
      <c r="BHZ236" s="47"/>
      <c r="BIA236" s="47"/>
      <c r="BIB236" s="48"/>
      <c r="BIC236" s="49"/>
      <c r="BID236" s="28"/>
      <c r="BIE236" s="196"/>
      <c r="BIF236" s="119"/>
      <c r="BIG236" s="47"/>
      <c r="BIH236" s="47"/>
      <c r="BII236" s="48"/>
      <c r="BIJ236" s="49"/>
      <c r="BIK236" s="28"/>
      <c r="BIL236" s="196"/>
      <c r="BIM236" s="119"/>
      <c r="BIN236" s="47"/>
      <c r="BIO236" s="47"/>
      <c r="BIP236" s="48"/>
      <c r="BIQ236" s="49"/>
      <c r="BIR236" s="28"/>
      <c r="BIS236" s="196"/>
      <c r="BIT236" s="119"/>
      <c r="BIU236" s="47"/>
      <c r="BIV236" s="47"/>
      <c r="BIW236" s="48"/>
      <c r="BIX236" s="49"/>
      <c r="BIY236" s="28"/>
      <c r="BIZ236" s="196"/>
      <c r="BJA236" s="119"/>
      <c r="BJB236" s="47"/>
      <c r="BJC236" s="47"/>
      <c r="BJD236" s="48"/>
      <c r="BJE236" s="49"/>
      <c r="BJF236" s="28"/>
      <c r="BJG236" s="196"/>
      <c r="BJH236" s="119"/>
      <c r="BJI236" s="47"/>
      <c r="BJJ236" s="47"/>
      <c r="BJK236" s="48"/>
      <c r="BJL236" s="49"/>
      <c r="BJM236" s="28"/>
      <c r="BJN236" s="196"/>
      <c r="BJO236" s="119"/>
      <c r="BJP236" s="47"/>
      <c r="BJQ236" s="47"/>
      <c r="BJR236" s="48"/>
      <c r="BJS236" s="49"/>
      <c r="BJT236" s="28"/>
      <c r="BJU236" s="196"/>
      <c r="BJV236" s="119"/>
      <c r="BJW236" s="47"/>
      <c r="BJX236" s="47"/>
      <c r="BJY236" s="48"/>
      <c r="BJZ236" s="49"/>
      <c r="BKA236" s="28"/>
      <c r="BKB236" s="196"/>
      <c r="BKC236" s="119"/>
      <c r="BKD236" s="47"/>
      <c r="BKE236" s="47"/>
      <c r="BKF236" s="48"/>
      <c r="BKG236" s="49"/>
      <c r="BKH236" s="28"/>
      <c r="BKI236" s="196"/>
      <c r="BKJ236" s="119"/>
      <c r="BKK236" s="47"/>
      <c r="BKL236" s="47"/>
      <c r="BKM236" s="48"/>
      <c r="BKN236" s="49"/>
      <c r="BKO236" s="28"/>
      <c r="BKP236" s="196"/>
      <c r="BKQ236" s="119"/>
      <c r="BKR236" s="47"/>
      <c r="BKS236" s="47"/>
      <c r="BKT236" s="48"/>
      <c r="BKU236" s="49"/>
      <c r="BKV236" s="28"/>
      <c r="BKW236" s="196"/>
      <c r="BKX236" s="119"/>
      <c r="BKY236" s="47"/>
      <c r="BKZ236" s="47"/>
      <c r="BLA236" s="48"/>
      <c r="BLB236" s="49"/>
      <c r="BLC236" s="28"/>
      <c r="BLD236" s="196"/>
      <c r="BLE236" s="119"/>
      <c r="BLF236" s="47"/>
      <c r="BLG236" s="47"/>
      <c r="BLH236" s="48"/>
      <c r="BLI236" s="49"/>
      <c r="BLJ236" s="28"/>
      <c r="BLK236" s="196"/>
      <c r="BLL236" s="119"/>
      <c r="BLM236" s="47"/>
      <c r="BLN236" s="47"/>
      <c r="BLO236" s="48"/>
      <c r="BLP236" s="49"/>
      <c r="BLQ236" s="28"/>
      <c r="BLR236" s="196"/>
      <c r="BLS236" s="119"/>
      <c r="BLT236" s="47"/>
      <c r="BLU236" s="47"/>
      <c r="BLV236" s="48"/>
      <c r="BLW236" s="49"/>
      <c r="BLX236" s="28"/>
      <c r="BLY236" s="196"/>
      <c r="BLZ236" s="119"/>
      <c r="BMA236" s="47"/>
      <c r="BMB236" s="47"/>
      <c r="BMC236" s="48"/>
      <c r="BMD236" s="49"/>
      <c r="BME236" s="28"/>
      <c r="BMF236" s="196"/>
      <c r="BMG236" s="119"/>
      <c r="BMH236" s="47"/>
      <c r="BMI236" s="47"/>
      <c r="BMJ236" s="48"/>
      <c r="BMK236" s="49"/>
      <c r="BML236" s="28"/>
      <c r="BMM236" s="196"/>
      <c r="BMN236" s="119"/>
      <c r="BMO236" s="47"/>
      <c r="BMP236" s="47"/>
      <c r="BMQ236" s="48"/>
      <c r="BMR236" s="49"/>
      <c r="BMS236" s="28"/>
      <c r="BMT236" s="196"/>
      <c r="BMU236" s="119"/>
      <c r="BMV236" s="47"/>
      <c r="BMW236" s="47"/>
      <c r="BMX236" s="48"/>
      <c r="BMY236" s="49"/>
      <c r="BMZ236" s="28"/>
      <c r="BNA236" s="196"/>
      <c r="BNB236" s="119"/>
      <c r="BNC236" s="47"/>
      <c r="BND236" s="47"/>
      <c r="BNE236" s="48"/>
      <c r="BNF236" s="49"/>
      <c r="BNG236" s="28"/>
      <c r="BNH236" s="196"/>
      <c r="BNI236" s="119"/>
      <c r="BNJ236" s="47"/>
      <c r="BNK236" s="47"/>
      <c r="BNL236" s="48"/>
      <c r="BNM236" s="49"/>
      <c r="BNN236" s="28"/>
      <c r="BNO236" s="196"/>
      <c r="BNP236" s="119"/>
      <c r="BNQ236" s="47"/>
      <c r="BNR236" s="47"/>
      <c r="BNS236" s="48"/>
      <c r="BNT236" s="49"/>
      <c r="BNU236" s="28"/>
      <c r="BNV236" s="196"/>
      <c r="BNW236" s="119"/>
      <c r="BNX236" s="47"/>
      <c r="BNY236" s="47"/>
      <c r="BNZ236" s="48"/>
      <c r="BOA236" s="49"/>
      <c r="BOB236" s="28"/>
      <c r="BOC236" s="196"/>
      <c r="BOD236" s="119"/>
      <c r="BOE236" s="47"/>
      <c r="BOF236" s="47"/>
      <c r="BOG236" s="48"/>
      <c r="BOH236" s="49"/>
      <c r="BOI236" s="28"/>
      <c r="BOJ236" s="196"/>
      <c r="BOK236" s="119"/>
      <c r="BOL236" s="47"/>
      <c r="BOM236" s="47"/>
      <c r="BON236" s="48"/>
      <c r="BOO236" s="49"/>
      <c r="BOP236" s="28"/>
      <c r="BOQ236" s="196"/>
      <c r="BOR236" s="119"/>
      <c r="BOS236" s="47"/>
      <c r="BOT236" s="47"/>
      <c r="BOU236" s="48"/>
      <c r="BOV236" s="49"/>
      <c r="BOW236" s="28"/>
      <c r="BOX236" s="196"/>
      <c r="BOY236" s="119"/>
      <c r="BOZ236" s="47"/>
      <c r="BPA236" s="47"/>
      <c r="BPB236" s="48"/>
      <c r="BPC236" s="49"/>
      <c r="BPD236" s="28"/>
      <c r="BPE236" s="196"/>
      <c r="BPF236" s="119"/>
      <c r="BPG236" s="47"/>
      <c r="BPH236" s="47"/>
      <c r="BPI236" s="48"/>
      <c r="BPJ236" s="49"/>
      <c r="BPK236" s="28"/>
      <c r="BPL236" s="196"/>
      <c r="BPM236" s="119"/>
      <c r="BPN236" s="47"/>
      <c r="BPO236" s="47"/>
      <c r="BPP236" s="48"/>
      <c r="BPQ236" s="49"/>
      <c r="BPR236" s="28"/>
      <c r="BPS236" s="196"/>
      <c r="BPT236" s="119"/>
      <c r="BPU236" s="47"/>
      <c r="BPV236" s="47"/>
      <c r="BPW236" s="48"/>
      <c r="BPX236" s="49"/>
      <c r="BPY236" s="28"/>
      <c r="BPZ236" s="196"/>
      <c r="BQA236" s="119"/>
      <c r="BQB236" s="47"/>
      <c r="BQC236" s="47"/>
      <c r="BQD236" s="48"/>
      <c r="BQE236" s="49"/>
      <c r="BQF236" s="28"/>
      <c r="BQG236" s="196"/>
      <c r="BQH236" s="119"/>
      <c r="BQI236" s="47"/>
      <c r="BQJ236" s="47"/>
      <c r="BQK236" s="48"/>
      <c r="BQL236" s="49"/>
      <c r="BQM236" s="28"/>
      <c r="BQN236" s="196"/>
      <c r="BQO236" s="119"/>
      <c r="BQP236" s="47"/>
      <c r="BQQ236" s="47"/>
      <c r="BQR236" s="48"/>
      <c r="BQS236" s="49"/>
      <c r="BQT236" s="28"/>
      <c r="BQU236" s="196"/>
      <c r="BQV236" s="119"/>
      <c r="BQW236" s="47"/>
      <c r="BQX236" s="47"/>
      <c r="BQY236" s="48"/>
      <c r="BQZ236" s="49"/>
      <c r="BRA236" s="28"/>
      <c r="BRB236" s="196"/>
      <c r="BRC236" s="119"/>
      <c r="BRD236" s="47"/>
      <c r="BRE236" s="47"/>
      <c r="BRF236" s="48"/>
      <c r="BRG236" s="49"/>
      <c r="BRH236" s="28"/>
      <c r="BRI236" s="196"/>
      <c r="BRJ236" s="119"/>
      <c r="BRK236" s="47"/>
      <c r="BRL236" s="47"/>
      <c r="BRM236" s="48"/>
      <c r="BRN236" s="49"/>
      <c r="BRO236" s="28"/>
      <c r="BRP236" s="196"/>
      <c r="BRQ236" s="119"/>
      <c r="BRR236" s="47"/>
      <c r="BRS236" s="47"/>
      <c r="BRT236" s="48"/>
      <c r="BRU236" s="49"/>
      <c r="BRV236" s="28"/>
      <c r="BRW236" s="196"/>
      <c r="BRX236" s="119"/>
      <c r="BRY236" s="47"/>
      <c r="BRZ236" s="47"/>
      <c r="BSA236" s="48"/>
      <c r="BSB236" s="49"/>
      <c r="BSC236" s="28"/>
      <c r="BSD236" s="196"/>
      <c r="BSE236" s="119"/>
      <c r="BSF236" s="47"/>
      <c r="BSG236" s="47"/>
      <c r="BSH236" s="48"/>
      <c r="BSI236" s="49"/>
      <c r="BSJ236" s="28"/>
      <c r="BSK236" s="196"/>
      <c r="BSL236" s="119"/>
      <c r="BSM236" s="47"/>
      <c r="BSN236" s="47"/>
      <c r="BSO236" s="48"/>
      <c r="BSP236" s="49"/>
      <c r="BSQ236" s="28"/>
      <c r="BSR236" s="196"/>
      <c r="BSS236" s="119"/>
      <c r="BST236" s="47"/>
      <c r="BSU236" s="47"/>
      <c r="BSV236" s="48"/>
      <c r="BSW236" s="49"/>
      <c r="BSX236" s="28"/>
      <c r="BSY236" s="196"/>
      <c r="BSZ236" s="119"/>
      <c r="BTA236" s="47"/>
      <c r="BTB236" s="47"/>
      <c r="BTC236" s="48"/>
      <c r="BTD236" s="49"/>
      <c r="BTE236" s="28"/>
      <c r="BTF236" s="196"/>
      <c r="BTG236" s="119"/>
      <c r="BTH236" s="47"/>
      <c r="BTI236" s="47"/>
      <c r="BTJ236" s="48"/>
      <c r="BTK236" s="49"/>
      <c r="BTL236" s="28"/>
      <c r="BTM236" s="196"/>
      <c r="BTN236" s="119"/>
      <c r="BTO236" s="47"/>
      <c r="BTP236" s="47"/>
      <c r="BTQ236" s="48"/>
      <c r="BTR236" s="49"/>
      <c r="BTS236" s="28"/>
      <c r="BTT236" s="196"/>
      <c r="BTU236" s="119"/>
      <c r="BTV236" s="47"/>
      <c r="BTW236" s="47"/>
      <c r="BTX236" s="48"/>
      <c r="BTY236" s="49"/>
      <c r="BTZ236" s="28"/>
      <c r="BUA236" s="196"/>
      <c r="BUB236" s="119"/>
      <c r="BUC236" s="47"/>
      <c r="BUD236" s="47"/>
      <c r="BUE236" s="48"/>
      <c r="BUF236" s="49"/>
      <c r="BUG236" s="28"/>
      <c r="BUH236" s="196"/>
      <c r="BUI236" s="119"/>
      <c r="BUJ236" s="47"/>
      <c r="BUK236" s="47"/>
      <c r="BUL236" s="48"/>
      <c r="BUM236" s="49"/>
      <c r="BUN236" s="28"/>
      <c r="BUO236" s="196"/>
      <c r="BUP236" s="119"/>
      <c r="BUQ236" s="47"/>
      <c r="BUR236" s="47"/>
      <c r="BUS236" s="48"/>
      <c r="BUT236" s="49"/>
      <c r="BUU236" s="28"/>
      <c r="BUV236" s="196"/>
      <c r="BUW236" s="119"/>
      <c r="BUX236" s="47"/>
      <c r="BUY236" s="47"/>
      <c r="BUZ236" s="48"/>
      <c r="BVA236" s="49"/>
      <c r="BVB236" s="28"/>
      <c r="BVC236" s="196"/>
      <c r="BVD236" s="119"/>
      <c r="BVE236" s="47"/>
      <c r="BVF236" s="47"/>
      <c r="BVG236" s="48"/>
      <c r="BVH236" s="49"/>
      <c r="BVI236" s="28"/>
      <c r="BVJ236" s="196"/>
      <c r="BVK236" s="119"/>
      <c r="BVL236" s="47"/>
      <c r="BVM236" s="47"/>
      <c r="BVN236" s="48"/>
      <c r="BVO236" s="49"/>
      <c r="BVP236" s="28"/>
      <c r="BVQ236" s="196"/>
      <c r="BVR236" s="119"/>
      <c r="BVS236" s="47"/>
      <c r="BVT236" s="47"/>
      <c r="BVU236" s="48"/>
      <c r="BVV236" s="49"/>
      <c r="BVW236" s="28"/>
      <c r="BVX236" s="196"/>
      <c r="BVY236" s="119"/>
      <c r="BVZ236" s="47"/>
      <c r="BWA236" s="47"/>
      <c r="BWB236" s="48"/>
      <c r="BWC236" s="49"/>
      <c r="BWD236" s="28"/>
      <c r="BWE236" s="196"/>
      <c r="BWF236" s="119"/>
      <c r="BWG236" s="47"/>
      <c r="BWH236" s="47"/>
      <c r="BWI236" s="48"/>
      <c r="BWJ236" s="49"/>
      <c r="BWK236" s="28"/>
      <c r="BWL236" s="196"/>
      <c r="BWM236" s="119"/>
      <c r="BWN236" s="47"/>
      <c r="BWO236" s="47"/>
      <c r="BWP236" s="48"/>
      <c r="BWQ236" s="49"/>
      <c r="BWR236" s="28"/>
      <c r="BWS236" s="196"/>
      <c r="BWT236" s="119"/>
      <c r="BWU236" s="47"/>
      <c r="BWV236" s="47"/>
      <c r="BWW236" s="48"/>
      <c r="BWX236" s="49"/>
      <c r="BWY236" s="28"/>
      <c r="BWZ236" s="196"/>
      <c r="BXA236" s="119"/>
      <c r="BXB236" s="47"/>
      <c r="BXC236" s="47"/>
      <c r="BXD236" s="48"/>
      <c r="BXE236" s="49"/>
      <c r="BXF236" s="28"/>
      <c r="BXG236" s="196"/>
      <c r="BXH236" s="119"/>
      <c r="BXI236" s="47"/>
      <c r="BXJ236" s="47"/>
      <c r="BXK236" s="48"/>
      <c r="BXL236" s="49"/>
      <c r="BXM236" s="28"/>
      <c r="BXN236" s="196"/>
      <c r="BXO236" s="119"/>
      <c r="BXP236" s="47"/>
      <c r="BXQ236" s="47"/>
      <c r="BXR236" s="48"/>
      <c r="BXS236" s="49"/>
      <c r="BXT236" s="28"/>
      <c r="BXU236" s="196"/>
      <c r="BXV236" s="119"/>
      <c r="BXW236" s="47"/>
      <c r="BXX236" s="47"/>
      <c r="BXY236" s="48"/>
      <c r="BXZ236" s="49"/>
      <c r="BYA236" s="28"/>
      <c r="BYB236" s="196"/>
      <c r="BYC236" s="119"/>
      <c r="BYD236" s="47"/>
      <c r="BYE236" s="47"/>
      <c r="BYF236" s="48"/>
      <c r="BYG236" s="49"/>
      <c r="BYH236" s="28"/>
      <c r="BYI236" s="196"/>
      <c r="BYJ236" s="119"/>
      <c r="BYK236" s="47"/>
      <c r="BYL236" s="47"/>
      <c r="BYM236" s="48"/>
      <c r="BYN236" s="49"/>
      <c r="BYO236" s="28"/>
      <c r="BYP236" s="196"/>
      <c r="BYQ236" s="119"/>
      <c r="BYR236" s="47"/>
      <c r="BYS236" s="47"/>
      <c r="BYT236" s="48"/>
      <c r="BYU236" s="49"/>
      <c r="BYV236" s="28"/>
      <c r="BYW236" s="196"/>
      <c r="BYX236" s="119"/>
      <c r="BYY236" s="47"/>
      <c r="BYZ236" s="47"/>
      <c r="BZA236" s="48"/>
      <c r="BZB236" s="49"/>
      <c r="BZC236" s="28"/>
      <c r="BZD236" s="196"/>
      <c r="BZE236" s="119"/>
      <c r="BZF236" s="47"/>
      <c r="BZG236" s="47"/>
      <c r="BZH236" s="48"/>
      <c r="BZI236" s="49"/>
      <c r="BZJ236" s="28"/>
      <c r="BZK236" s="196"/>
      <c r="BZL236" s="119"/>
      <c r="BZM236" s="47"/>
      <c r="BZN236" s="47"/>
      <c r="BZO236" s="48"/>
      <c r="BZP236" s="49"/>
      <c r="BZQ236" s="28"/>
      <c r="BZR236" s="196"/>
      <c r="BZS236" s="119"/>
      <c r="BZT236" s="47"/>
      <c r="BZU236" s="47"/>
      <c r="BZV236" s="48"/>
      <c r="BZW236" s="49"/>
      <c r="BZX236" s="28"/>
      <c r="BZY236" s="196"/>
      <c r="BZZ236" s="119"/>
      <c r="CAA236" s="47"/>
      <c r="CAB236" s="47"/>
      <c r="CAC236" s="48"/>
      <c r="CAD236" s="49"/>
      <c r="CAE236" s="28"/>
      <c r="CAF236" s="196"/>
      <c r="CAG236" s="119"/>
      <c r="CAH236" s="47"/>
      <c r="CAI236" s="47"/>
      <c r="CAJ236" s="48"/>
      <c r="CAK236" s="49"/>
      <c r="CAL236" s="28"/>
      <c r="CAM236" s="196"/>
      <c r="CAN236" s="119"/>
      <c r="CAO236" s="47"/>
      <c r="CAP236" s="47"/>
      <c r="CAQ236" s="48"/>
      <c r="CAR236" s="49"/>
      <c r="CAS236" s="28"/>
      <c r="CAT236" s="196"/>
      <c r="CAU236" s="119"/>
      <c r="CAV236" s="47"/>
      <c r="CAW236" s="47"/>
      <c r="CAX236" s="48"/>
      <c r="CAY236" s="49"/>
      <c r="CAZ236" s="28"/>
      <c r="CBA236" s="196"/>
      <c r="CBB236" s="119"/>
      <c r="CBC236" s="47"/>
      <c r="CBD236" s="47"/>
      <c r="CBE236" s="48"/>
      <c r="CBF236" s="49"/>
      <c r="CBG236" s="28"/>
      <c r="CBH236" s="196"/>
      <c r="CBI236" s="119"/>
      <c r="CBJ236" s="47"/>
      <c r="CBK236" s="47"/>
      <c r="CBL236" s="48"/>
      <c r="CBM236" s="49"/>
      <c r="CBN236" s="28"/>
      <c r="CBO236" s="196"/>
      <c r="CBP236" s="119"/>
      <c r="CBQ236" s="47"/>
      <c r="CBR236" s="47"/>
      <c r="CBS236" s="48"/>
      <c r="CBT236" s="49"/>
      <c r="CBU236" s="28"/>
      <c r="CBV236" s="196"/>
      <c r="CBW236" s="119"/>
      <c r="CBX236" s="47"/>
      <c r="CBY236" s="47"/>
      <c r="CBZ236" s="48"/>
      <c r="CCA236" s="49"/>
      <c r="CCB236" s="28"/>
      <c r="CCC236" s="196"/>
      <c r="CCD236" s="119"/>
      <c r="CCE236" s="47"/>
      <c r="CCF236" s="47"/>
      <c r="CCG236" s="48"/>
      <c r="CCH236" s="49"/>
      <c r="CCI236" s="28"/>
      <c r="CCJ236" s="196"/>
      <c r="CCK236" s="119"/>
      <c r="CCL236" s="47"/>
      <c r="CCM236" s="47"/>
      <c r="CCN236" s="48"/>
      <c r="CCO236" s="49"/>
      <c r="CCP236" s="28"/>
      <c r="CCQ236" s="196"/>
      <c r="CCR236" s="119"/>
      <c r="CCS236" s="47"/>
      <c r="CCT236" s="47"/>
      <c r="CCU236" s="48"/>
      <c r="CCV236" s="49"/>
      <c r="CCW236" s="28"/>
      <c r="CCX236" s="196"/>
      <c r="CCY236" s="119"/>
      <c r="CCZ236" s="47"/>
      <c r="CDA236" s="47"/>
      <c r="CDB236" s="48"/>
      <c r="CDC236" s="49"/>
      <c r="CDD236" s="28"/>
      <c r="CDE236" s="196"/>
      <c r="CDF236" s="119"/>
      <c r="CDG236" s="47"/>
      <c r="CDH236" s="47"/>
      <c r="CDI236" s="48"/>
      <c r="CDJ236" s="49"/>
      <c r="CDK236" s="28"/>
      <c r="CDL236" s="196"/>
      <c r="CDM236" s="119"/>
      <c r="CDN236" s="47"/>
      <c r="CDO236" s="47"/>
      <c r="CDP236" s="48"/>
      <c r="CDQ236" s="49"/>
      <c r="CDR236" s="28"/>
      <c r="CDS236" s="196"/>
      <c r="CDT236" s="119"/>
      <c r="CDU236" s="47"/>
      <c r="CDV236" s="47"/>
      <c r="CDW236" s="48"/>
      <c r="CDX236" s="49"/>
      <c r="CDY236" s="28"/>
      <c r="CDZ236" s="196"/>
      <c r="CEA236" s="119"/>
      <c r="CEB236" s="47"/>
      <c r="CEC236" s="47"/>
      <c r="CED236" s="48"/>
      <c r="CEE236" s="49"/>
      <c r="CEF236" s="28"/>
      <c r="CEG236" s="196"/>
      <c r="CEH236" s="119"/>
      <c r="CEI236" s="47"/>
      <c r="CEJ236" s="47"/>
      <c r="CEK236" s="48"/>
      <c r="CEL236" s="49"/>
      <c r="CEM236" s="28"/>
      <c r="CEN236" s="196"/>
      <c r="CEO236" s="119"/>
      <c r="CEP236" s="47"/>
      <c r="CEQ236" s="47"/>
      <c r="CER236" s="48"/>
      <c r="CES236" s="49"/>
      <c r="CET236" s="28"/>
      <c r="CEU236" s="196"/>
      <c r="CEV236" s="119"/>
      <c r="CEW236" s="47"/>
      <c r="CEX236" s="47"/>
      <c r="CEY236" s="48"/>
      <c r="CEZ236" s="49"/>
      <c r="CFA236" s="28"/>
      <c r="CFB236" s="196"/>
      <c r="CFC236" s="119"/>
      <c r="CFD236" s="47"/>
      <c r="CFE236" s="47"/>
      <c r="CFF236" s="48"/>
      <c r="CFG236" s="49"/>
      <c r="CFH236" s="28"/>
      <c r="CFI236" s="196"/>
      <c r="CFJ236" s="119"/>
      <c r="CFK236" s="47"/>
      <c r="CFL236" s="47"/>
      <c r="CFM236" s="48"/>
      <c r="CFN236" s="49"/>
      <c r="CFO236" s="28"/>
      <c r="CFP236" s="196"/>
      <c r="CFQ236" s="119"/>
      <c r="CFR236" s="47"/>
      <c r="CFS236" s="47"/>
      <c r="CFT236" s="48"/>
      <c r="CFU236" s="49"/>
      <c r="CFV236" s="28"/>
      <c r="CFW236" s="196"/>
      <c r="CFX236" s="119"/>
      <c r="CFY236" s="47"/>
      <c r="CFZ236" s="47"/>
      <c r="CGA236" s="48"/>
      <c r="CGB236" s="49"/>
      <c r="CGC236" s="28"/>
      <c r="CGD236" s="196"/>
      <c r="CGE236" s="119"/>
      <c r="CGF236" s="47"/>
      <c r="CGG236" s="47"/>
      <c r="CGH236" s="48"/>
      <c r="CGI236" s="49"/>
      <c r="CGJ236" s="28"/>
      <c r="CGK236" s="196"/>
      <c r="CGL236" s="119"/>
      <c r="CGM236" s="47"/>
      <c r="CGN236" s="47"/>
      <c r="CGO236" s="48"/>
      <c r="CGP236" s="49"/>
      <c r="CGQ236" s="28"/>
      <c r="CGR236" s="196"/>
      <c r="CGS236" s="119"/>
      <c r="CGT236" s="47"/>
      <c r="CGU236" s="47"/>
      <c r="CGV236" s="48"/>
      <c r="CGW236" s="49"/>
      <c r="CGX236" s="28"/>
      <c r="CGY236" s="196"/>
      <c r="CGZ236" s="119"/>
      <c r="CHA236" s="47"/>
      <c r="CHB236" s="47"/>
      <c r="CHC236" s="48"/>
      <c r="CHD236" s="49"/>
      <c r="CHE236" s="28"/>
      <c r="CHF236" s="196"/>
      <c r="CHG236" s="119"/>
      <c r="CHH236" s="47"/>
      <c r="CHI236" s="47"/>
      <c r="CHJ236" s="48"/>
      <c r="CHK236" s="49"/>
      <c r="CHL236" s="28"/>
      <c r="CHM236" s="196"/>
      <c r="CHN236" s="119"/>
      <c r="CHO236" s="47"/>
      <c r="CHP236" s="47"/>
      <c r="CHQ236" s="48"/>
      <c r="CHR236" s="49"/>
      <c r="CHS236" s="28"/>
      <c r="CHT236" s="196"/>
      <c r="CHU236" s="119"/>
      <c r="CHV236" s="47"/>
      <c r="CHW236" s="47"/>
      <c r="CHX236" s="48"/>
      <c r="CHY236" s="49"/>
      <c r="CHZ236" s="28"/>
      <c r="CIA236" s="196"/>
      <c r="CIB236" s="119"/>
      <c r="CIC236" s="47"/>
      <c r="CID236" s="47"/>
      <c r="CIE236" s="48"/>
      <c r="CIF236" s="49"/>
      <c r="CIG236" s="28"/>
      <c r="CIH236" s="196"/>
      <c r="CII236" s="119"/>
      <c r="CIJ236" s="47"/>
      <c r="CIK236" s="47"/>
      <c r="CIL236" s="48"/>
      <c r="CIM236" s="49"/>
      <c r="CIN236" s="28"/>
      <c r="CIO236" s="196"/>
      <c r="CIP236" s="119"/>
      <c r="CIQ236" s="47"/>
      <c r="CIR236" s="47"/>
      <c r="CIS236" s="48"/>
      <c r="CIT236" s="49"/>
      <c r="CIU236" s="28"/>
      <c r="CIV236" s="196"/>
      <c r="CIW236" s="119"/>
      <c r="CIX236" s="47"/>
      <c r="CIY236" s="47"/>
      <c r="CIZ236" s="48"/>
      <c r="CJA236" s="49"/>
      <c r="CJB236" s="28"/>
      <c r="CJC236" s="196"/>
      <c r="CJD236" s="119"/>
      <c r="CJE236" s="47"/>
      <c r="CJF236" s="47"/>
      <c r="CJG236" s="48"/>
      <c r="CJH236" s="49"/>
      <c r="CJI236" s="28"/>
      <c r="CJJ236" s="196"/>
      <c r="CJK236" s="119"/>
      <c r="CJL236" s="47"/>
      <c r="CJM236" s="47"/>
      <c r="CJN236" s="48"/>
      <c r="CJO236" s="49"/>
      <c r="CJP236" s="28"/>
      <c r="CJQ236" s="196"/>
      <c r="CJR236" s="119"/>
      <c r="CJS236" s="47"/>
      <c r="CJT236" s="47"/>
      <c r="CJU236" s="48"/>
      <c r="CJV236" s="49"/>
      <c r="CJW236" s="28"/>
      <c r="CJX236" s="196"/>
      <c r="CJY236" s="119"/>
      <c r="CJZ236" s="47"/>
      <c r="CKA236" s="47"/>
      <c r="CKB236" s="48"/>
      <c r="CKC236" s="49"/>
      <c r="CKD236" s="28"/>
      <c r="CKE236" s="196"/>
      <c r="CKF236" s="119"/>
      <c r="CKG236" s="47"/>
      <c r="CKH236" s="47"/>
      <c r="CKI236" s="48"/>
      <c r="CKJ236" s="49"/>
      <c r="CKK236" s="28"/>
      <c r="CKL236" s="196"/>
      <c r="CKM236" s="119"/>
      <c r="CKN236" s="47"/>
      <c r="CKO236" s="47"/>
      <c r="CKP236" s="48"/>
      <c r="CKQ236" s="49"/>
      <c r="CKR236" s="28"/>
      <c r="CKS236" s="196"/>
      <c r="CKT236" s="119"/>
      <c r="CKU236" s="47"/>
      <c r="CKV236" s="47"/>
      <c r="CKW236" s="48"/>
      <c r="CKX236" s="49"/>
      <c r="CKY236" s="28"/>
      <c r="CKZ236" s="196"/>
      <c r="CLA236" s="119"/>
      <c r="CLB236" s="47"/>
      <c r="CLC236" s="47"/>
      <c r="CLD236" s="48"/>
      <c r="CLE236" s="49"/>
      <c r="CLF236" s="28"/>
      <c r="CLG236" s="196"/>
      <c r="CLH236" s="119"/>
      <c r="CLI236" s="47"/>
      <c r="CLJ236" s="47"/>
      <c r="CLK236" s="48"/>
      <c r="CLL236" s="49"/>
      <c r="CLM236" s="28"/>
      <c r="CLN236" s="196"/>
      <c r="CLO236" s="119"/>
      <c r="CLP236" s="47"/>
      <c r="CLQ236" s="47"/>
      <c r="CLR236" s="48"/>
      <c r="CLS236" s="49"/>
      <c r="CLT236" s="28"/>
      <c r="CLU236" s="196"/>
      <c r="CLV236" s="119"/>
      <c r="CLW236" s="47"/>
      <c r="CLX236" s="47"/>
      <c r="CLY236" s="48"/>
      <c r="CLZ236" s="49"/>
      <c r="CMA236" s="28"/>
      <c r="CMB236" s="196"/>
      <c r="CMC236" s="119"/>
      <c r="CMD236" s="47"/>
      <c r="CME236" s="47"/>
      <c r="CMF236" s="48"/>
      <c r="CMG236" s="49"/>
      <c r="CMH236" s="28"/>
      <c r="CMI236" s="196"/>
      <c r="CMJ236" s="119"/>
      <c r="CMK236" s="47"/>
      <c r="CML236" s="47"/>
      <c r="CMM236" s="48"/>
      <c r="CMN236" s="49"/>
      <c r="CMO236" s="28"/>
      <c r="CMP236" s="196"/>
      <c r="CMQ236" s="119"/>
      <c r="CMR236" s="47"/>
      <c r="CMS236" s="47"/>
      <c r="CMT236" s="48"/>
      <c r="CMU236" s="49"/>
      <c r="CMV236" s="28"/>
      <c r="CMW236" s="196"/>
      <c r="CMX236" s="119"/>
      <c r="CMY236" s="47"/>
      <c r="CMZ236" s="47"/>
      <c r="CNA236" s="48"/>
      <c r="CNB236" s="49"/>
      <c r="CNC236" s="28"/>
      <c r="CND236" s="196"/>
      <c r="CNE236" s="119"/>
      <c r="CNF236" s="47"/>
      <c r="CNG236" s="47"/>
      <c r="CNH236" s="48"/>
      <c r="CNI236" s="49"/>
      <c r="CNJ236" s="28"/>
      <c r="CNK236" s="196"/>
      <c r="CNL236" s="119"/>
      <c r="CNM236" s="47"/>
      <c r="CNN236" s="47"/>
      <c r="CNO236" s="48"/>
      <c r="CNP236" s="49"/>
      <c r="CNQ236" s="28"/>
      <c r="CNR236" s="196"/>
      <c r="CNS236" s="119"/>
      <c r="CNT236" s="47"/>
      <c r="CNU236" s="47"/>
      <c r="CNV236" s="48"/>
      <c r="CNW236" s="49"/>
      <c r="CNX236" s="28"/>
      <c r="CNY236" s="196"/>
      <c r="CNZ236" s="119"/>
      <c r="COA236" s="47"/>
      <c r="COB236" s="47"/>
      <c r="COC236" s="48"/>
      <c r="COD236" s="49"/>
      <c r="COE236" s="28"/>
      <c r="COF236" s="196"/>
      <c r="COG236" s="119"/>
      <c r="COH236" s="47"/>
      <c r="COI236" s="47"/>
      <c r="COJ236" s="48"/>
      <c r="COK236" s="49"/>
      <c r="COL236" s="28"/>
      <c r="COM236" s="196"/>
      <c r="CON236" s="119"/>
      <c r="COO236" s="47"/>
      <c r="COP236" s="47"/>
      <c r="COQ236" s="48"/>
      <c r="COR236" s="49"/>
      <c r="COS236" s="28"/>
      <c r="COT236" s="196"/>
      <c r="COU236" s="119"/>
      <c r="COV236" s="47"/>
      <c r="COW236" s="47"/>
      <c r="COX236" s="48"/>
      <c r="COY236" s="49"/>
      <c r="COZ236" s="28"/>
      <c r="CPA236" s="196"/>
      <c r="CPB236" s="119"/>
      <c r="CPC236" s="47"/>
      <c r="CPD236" s="47"/>
      <c r="CPE236" s="48"/>
      <c r="CPF236" s="49"/>
      <c r="CPG236" s="28"/>
      <c r="CPH236" s="196"/>
      <c r="CPI236" s="119"/>
      <c r="CPJ236" s="47"/>
      <c r="CPK236" s="47"/>
      <c r="CPL236" s="48"/>
      <c r="CPM236" s="49"/>
      <c r="CPN236" s="28"/>
      <c r="CPO236" s="196"/>
      <c r="CPP236" s="119"/>
      <c r="CPQ236" s="47"/>
      <c r="CPR236" s="47"/>
      <c r="CPS236" s="48"/>
      <c r="CPT236" s="49"/>
      <c r="CPU236" s="28"/>
      <c r="CPV236" s="196"/>
      <c r="CPW236" s="119"/>
      <c r="CPX236" s="47"/>
      <c r="CPY236" s="47"/>
      <c r="CPZ236" s="48"/>
      <c r="CQA236" s="49"/>
      <c r="CQB236" s="28"/>
      <c r="CQC236" s="196"/>
      <c r="CQD236" s="119"/>
      <c r="CQE236" s="47"/>
      <c r="CQF236" s="47"/>
      <c r="CQG236" s="48"/>
      <c r="CQH236" s="49"/>
      <c r="CQI236" s="28"/>
      <c r="CQJ236" s="196"/>
      <c r="CQK236" s="119"/>
      <c r="CQL236" s="47"/>
      <c r="CQM236" s="47"/>
      <c r="CQN236" s="48"/>
      <c r="CQO236" s="49"/>
      <c r="CQP236" s="28"/>
      <c r="CQQ236" s="196"/>
      <c r="CQR236" s="119"/>
      <c r="CQS236" s="47"/>
      <c r="CQT236" s="47"/>
      <c r="CQU236" s="48"/>
      <c r="CQV236" s="49"/>
      <c r="CQW236" s="28"/>
      <c r="CQX236" s="196"/>
      <c r="CQY236" s="119"/>
      <c r="CQZ236" s="47"/>
      <c r="CRA236" s="47"/>
      <c r="CRB236" s="48"/>
      <c r="CRC236" s="49"/>
      <c r="CRD236" s="28"/>
      <c r="CRE236" s="196"/>
      <c r="CRF236" s="119"/>
      <c r="CRG236" s="47"/>
      <c r="CRH236" s="47"/>
      <c r="CRI236" s="48"/>
      <c r="CRJ236" s="49"/>
      <c r="CRK236" s="28"/>
      <c r="CRL236" s="196"/>
      <c r="CRM236" s="119"/>
      <c r="CRN236" s="47"/>
      <c r="CRO236" s="47"/>
      <c r="CRP236" s="48"/>
      <c r="CRQ236" s="49"/>
      <c r="CRR236" s="28"/>
      <c r="CRS236" s="196"/>
      <c r="CRT236" s="119"/>
      <c r="CRU236" s="47"/>
      <c r="CRV236" s="47"/>
      <c r="CRW236" s="48"/>
      <c r="CRX236" s="49"/>
      <c r="CRY236" s="28"/>
      <c r="CRZ236" s="196"/>
      <c r="CSA236" s="119"/>
      <c r="CSB236" s="47"/>
      <c r="CSC236" s="47"/>
      <c r="CSD236" s="48"/>
      <c r="CSE236" s="49"/>
      <c r="CSF236" s="28"/>
      <c r="CSG236" s="196"/>
      <c r="CSH236" s="119"/>
      <c r="CSI236" s="47"/>
      <c r="CSJ236" s="47"/>
      <c r="CSK236" s="48"/>
      <c r="CSL236" s="49"/>
      <c r="CSM236" s="28"/>
      <c r="CSN236" s="196"/>
      <c r="CSO236" s="119"/>
      <c r="CSP236" s="47"/>
      <c r="CSQ236" s="47"/>
      <c r="CSR236" s="48"/>
      <c r="CSS236" s="49"/>
      <c r="CST236" s="28"/>
      <c r="CSU236" s="196"/>
      <c r="CSV236" s="119"/>
      <c r="CSW236" s="47"/>
      <c r="CSX236" s="47"/>
      <c r="CSY236" s="48"/>
      <c r="CSZ236" s="49"/>
      <c r="CTA236" s="28"/>
      <c r="CTB236" s="196"/>
      <c r="CTC236" s="119"/>
      <c r="CTD236" s="47"/>
      <c r="CTE236" s="47"/>
      <c r="CTF236" s="48"/>
      <c r="CTG236" s="49"/>
      <c r="CTH236" s="28"/>
      <c r="CTI236" s="196"/>
      <c r="CTJ236" s="119"/>
      <c r="CTK236" s="47"/>
      <c r="CTL236" s="47"/>
      <c r="CTM236" s="48"/>
      <c r="CTN236" s="49"/>
      <c r="CTO236" s="28"/>
      <c r="CTP236" s="196"/>
      <c r="CTQ236" s="119"/>
      <c r="CTR236" s="47"/>
      <c r="CTS236" s="47"/>
      <c r="CTT236" s="48"/>
      <c r="CTU236" s="49"/>
      <c r="CTV236" s="28"/>
      <c r="CTW236" s="196"/>
      <c r="CTX236" s="119"/>
      <c r="CTY236" s="47"/>
      <c r="CTZ236" s="47"/>
      <c r="CUA236" s="48"/>
      <c r="CUB236" s="49"/>
      <c r="CUC236" s="28"/>
      <c r="CUD236" s="196"/>
      <c r="CUE236" s="119"/>
      <c r="CUF236" s="47"/>
      <c r="CUG236" s="47"/>
      <c r="CUH236" s="48"/>
      <c r="CUI236" s="49"/>
      <c r="CUJ236" s="28"/>
      <c r="CUK236" s="196"/>
      <c r="CUL236" s="119"/>
      <c r="CUM236" s="47"/>
      <c r="CUN236" s="47"/>
      <c r="CUO236" s="48"/>
      <c r="CUP236" s="49"/>
      <c r="CUQ236" s="28"/>
      <c r="CUR236" s="196"/>
      <c r="CUS236" s="119"/>
      <c r="CUT236" s="47"/>
      <c r="CUU236" s="47"/>
      <c r="CUV236" s="48"/>
      <c r="CUW236" s="49"/>
      <c r="CUX236" s="28"/>
      <c r="CUY236" s="196"/>
      <c r="CUZ236" s="119"/>
      <c r="CVA236" s="47"/>
      <c r="CVB236" s="47"/>
      <c r="CVC236" s="48"/>
      <c r="CVD236" s="49"/>
      <c r="CVE236" s="28"/>
      <c r="CVF236" s="196"/>
      <c r="CVG236" s="119"/>
      <c r="CVH236" s="47"/>
      <c r="CVI236" s="47"/>
      <c r="CVJ236" s="48"/>
      <c r="CVK236" s="49"/>
      <c r="CVL236" s="28"/>
      <c r="CVM236" s="196"/>
      <c r="CVN236" s="119"/>
      <c r="CVO236" s="47"/>
      <c r="CVP236" s="47"/>
      <c r="CVQ236" s="48"/>
      <c r="CVR236" s="49"/>
      <c r="CVS236" s="28"/>
      <c r="CVT236" s="196"/>
      <c r="CVU236" s="119"/>
      <c r="CVV236" s="47"/>
      <c r="CVW236" s="47"/>
      <c r="CVX236" s="48"/>
      <c r="CVY236" s="49"/>
      <c r="CVZ236" s="28"/>
      <c r="CWA236" s="196"/>
      <c r="CWB236" s="119"/>
      <c r="CWC236" s="47"/>
      <c r="CWD236" s="47"/>
      <c r="CWE236" s="48"/>
      <c r="CWF236" s="49"/>
      <c r="CWG236" s="28"/>
      <c r="CWH236" s="196"/>
      <c r="CWI236" s="119"/>
      <c r="CWJ236" s="47"/>
      <c r="CWK236" s="47"/>
      <c r="CWL236" s="48"/>
      <c r="CWM236" s="49"/>
      <c r="CWN236" s="28"/>
      <c r="CWO236" s="196"/>
      <c r="CWP236" s="119"/>
      <c r="CWQ236" s="47"/>
      <c r="CWR236" s="47"/>
      <c r="CWS236" s="48"/>
      <c r="CWT236" s="49"/>
      <c r="CWU236" s="28"/>
      <c r="CWV236" s="196"/>
      <c r="CWW236" s="119"/>
      <c r="CWX236" s="47"/>
      <c r="CWY236" s="47"/>
      <c r="CWZ236" s="48"/>
      <c r="CXA236" s="49"/>
      <c r="CXB236" s="28"/>
      <c r="CXC236" s="196"/>
      <c r="CXD236" s="119"/>
      <c r="CXE236" s="47"/>
      <c r="CXF236" s="47"/>
      <c r="CXG236" s="48"/>
      <c r="CXH236" s="49"/>
      <c r="CXI236" s="28"/>
      <c r="CXJ236" s="196"/>
      <c r="CXK236" s="119"/>
      <c r="CXL236" s="47"/>
      <c r="CXM236" s="47"/>
      <c r="CXN236" s="48"/>
      <c r="CXO236" s="49"/>
      <c r="CXP236" s="28"/>
      <c r="CXQ236" s="196"/>
      <c r="CXR236" s="119"/>
      <c r="CXS236" s="47"/>
      <c r="CXT236" s="47"/>
      <c r="CXU236" s="48"/>
      <c r="CXV236" s="49"/>
      <c r="CXW236" s="28"/>
      <c r="CXX236" s="196"/>
      <c r="CXY236" s="119"/>
      <c r="CXZ236" s="47"/>
      <c r="CYA236" s="47"/>
      <c r="CYB236" s="48"/>
      <c r="CYC236" s="49"/>
      <c r="CYD236" s="28"/>
      <c r="CYE236" s="196"/>
      <c r="CYF236" s="119"/>
      <c r="CYG236" s="47"/>
      <c r="CYH236" s="47"/>
      <c r="CYI236" s="48"/>
      <c r="CYJ236" s="49"/>
      <c r="CYK236" s="28"/>
      <c r="CYL236" s="196"/>
      <c r="CYM236" s="119"/>
      <c r="CYN236" s="47"/>
      <c r="CYO236" s="47"/>
      <c r="CYP236" s="48"/>
      <c r="CYQ236" s="49"/>
      <c r="CYR236" s="28"/>
      <c r="CYS236" s="196"/>
      <c r="CYT236" s="119"/>
      <c r="CYU236" s="47"/>
      <c r="CYV236" s="47"/>
      <c r="CYW236" s="48"/>
      <c r="CYX236" s="49"/>
      <c r="CYY236" s="28"/>
      <c r="CYZ236" s="196"/>
      <c r="CZA236" s="119"/>
      <c r="CZB236" s="47"/>
      <c r="CZC236" s="47"/>
      <c r="CZD236" s="48"/>
      <c r="CZE236" s="49"/>
      <c r="CZF236" s="28"/>
      <c r="CZG236" s="196"/>
      <c r="CZH236" s="119"/>
      <c r="CZI236" s="47"/>
      <c r="CZJ236" s="47"/>
      <c r="CZK236" s="48"/>
      <c r="CZL236" s="49"/>
      <c r="CZM236" s="28"/>
      <c r="CZN236" s="196"/>
      <c r="CZO236" s="119"/>
      <c r="CZP236" s="47"/>
      <c r="CZQ236" s="47"/>
      <c r="CZR236" s="48"/>
      <c r="CZS236" s="49"/>
      <c r="CZT236" s="28"/>
      <c r="CZU236" s="196"/>
      <c r="CZV236" s="119"/>
      <c r="CZW236" s="47"/>
      <c r="CZX236" s="47"/>
      <c r="CZY236" s="48"/>
      <c r="CZZ236" s="49"/>
      <c r="DAA236" s="28"/>
      <c r="DAB236" s="196"/>
      <c r="DAC236" s="119"/>
      <c r="DAD236" s="47"/>
      <c r="DAE236" s="47"/>
      <c r="DAF236" s="48"/>
      <c r="DAG236" s="49"/>
      <c r="DAH236" s="28"/>
      <c r="DAI236" s="196"/>
      <c r="DAJ236" s="119"/>
      <c r="DAK236" s="47"/>
      <c r="DAL236" s="47"/>
      <c r="DAM236" s="48"/>
      <c r="DAN236" s="49"/>
      <c r="DAO236" s="28"/>
      <c r="DAP236" s="196"/>
      <c r="DAQ236" s="119"/>
      <c r="DAR236" s="47"/>
      <c r="DAS236" s="47"/>
      <c r="DAT236" s="48"/>
      <c r="DAU236" s="49"/>
      <c r="DAV236" s="28"/>
      <c r="DAW236" s="196"/>
      <c r="DAX236" s="119"/>
      <c r="DAY236" s="47"/>
      <c r="DAZ236" s="47"/>
      <c r="DBA236" s="48"/>
      <c r="DBB236" s="49"/>
      <c r="DBC236" s="28"/>
      <c r="DBD236" s="196"/>
      <c r="DBE236" s="119"/>
      <c r="DBF236" s="47"/>
      <c r="DBG236" s="47"/>
      <c r="DBH236" s="48"/>
      <c r="DBI236" s="49"/>
      <c r="DBJ236" s="28"/>
      <c r="DBK236" s="196"/>
      <c r="DBL236" s="119"/>
      <c r="DBM236" s="47"/>
      <c r="DBN236" s="47"/>
      <c r="DBO236" s="48"/>
      <c r="DBP236" s="49"/>
      <c r="DBQ236" s="28"/>
      <c r="DBR236" s="196"/>
      <c r="DBS236" s="119"/>
      <c r="DBT236" s="47"/>
      <c r="DBU236" s="47"/>
      <c r="DBV236" s="48"/>
      <c r="DBW236" s="49"/>
      <c r="DBX236" s="28"/>
      <c r="DBY236" s="196"/>
      <c r="DBZ236" s="119"/>
      <c r="DCA236" s="47"/>
      <c r="DCB236" s="47"/>
      <c r="DCC236" s="48"/>
      <c r="DCD236" s="49"/>
      <c r="DCE236" s="28"/>
      <c r="DCF236" s="196"/>
      <c r="DCG236" s="119"/>
      <c r="DCH236" s="47"/>
      <c r="DCI236" s="47"/>
      <c r="DCJ236" s="48"/>
      <c r="DCK236" s="49"/>
      <c r="DCL236" s="28"/>
      <c r="DCM236" s="196"/>
      <c r="DCN236" s="119"/>
      <c r="DCO236" s="47"/>
      <c r="DCP236" s="47"/>
      <c r="DCQ236" s="48"/>
      <c r="DCR236" s="49"/>
      <c r="DCS236" s="28"/>
      <c r="DCT236" s="196"/>
      <c r="DCU236" s="119"/>
      <c r="DCV236" s="47"/>
      <c r="DCW236" s="47"/>
      <c r="DCX236" s="48"/>
      <c r="DCY236" s="49"/>
      <c r="DCZ236" s="28"/>
      <c r="DDA236" s="196"/>
      <c r="DDB236" s="119"/>
      <c r="DDC236" s="47"/>
      <c r="DDD236" s="47"/>
      <c r="DDE236" s="48"/>
      <c r="DDF236" s="49"/>
      <c r="DDG236" s="28"/>
      <c r="DDH236" s="196"/>
      <c r="DDI236" s="119"/>
      <c r="DDJ236" s="47"/>
      <c r="DDK236" s="47"/>
      <c r="DDL236" s="48"/>
      <c r="DDM236" s="49"/>
      <c r="DDN236" s="28"/>
      <c r="DDO236" s="196"/>
      <c r="DDP236" s="119"/>
      <c r="DDQ236" s="47"/>
      <c r="DDR236" s="47"/>
      <c r="DDS236" s="48"/>
      <c r="DDT236" s="49"/>
      <c r="DDU236" s="28"/>
      <c r="DDV236" s="196"/>
      <c r="DDW236" s="119"/>
      <c r="DDX236" s="47"/>
      <c r="DDY236" s="47"/>
      <c r="DDZ236" s="48"/>
      <c r="DEA236" s="49"/>
      <c r="DEB236" s="28"/>
      <c r="DEC236" s="196"/>
      <c r="DED236" s="119"/>
      <c r="DEE236" s="47"/>
      <c r="DEF236" s="47"/>
      <c r="DEG236" s="48"/>
      <c r="DEH236" s="49"/>
      <c r="DEI236" s="28"/>
      <c r="DEJ236" s="196"/>
      <c r="DEK236" s="119"/>
      <c r="DEL236" s="47"/>
      <c r="DEM236" s="47"/>
      <c r="DEN236" s="48"/>
      <c r="DEO236" s="49"/>
      <c r="DEP236" s="28"/>
      <c r="DEQ236" s="196"/>
      <c r="DER236" s="119"/>
      <c r="DES236" s="47"/>
      <c r="DET236" s="47"/>
      <c r="DEU236" s="48"/>
      <c r="DEV236" s="49"/>
      <c r="DEW236" s="28"/>
      <c r="DEX236" s="196"/>
      <c r="DEY236" s="119"/>
      <c r="DEZ236" s="47"/>
      <c r="DFA236" s="47"/>
      <c r="DFB236" s="48"/>
      <c r="DFC236" s="49"/>
      <c r="DFD236" s="28"/>
      <c r="DFE236" s="196"/>
      <c r="DFF236" s="119"/>
      <c r="DFG236" s="47"/>
      <c r="DFH236" s="47"/>
      <c r="DFI236" s="48"/>
      <c r="DFJ236" s="49"/>
      <c r="DFK236" s="28"/>
      <c r="DFL236" s="196"/>
      <c r="DFM236" s="119"/>
      <c r="DFN236" s="47"/>
      <c r="DFO236" s="47"/>
      <c r="DFP236" s="48"/>
      <c r="DFQ236" s="49"/>
      <c r="DFR236" s="28"/>
      <c r="DFS236" s="196"/>
      <c r="DFT236" s="119"/>
      <c r="DFU236" s="47"/>
      <c r="DFV236" s="47"/>
      <c r="DFW236" s="48"/>
      <c r="DFX236" s="49"/>
      <c r="DFY236" s="28"/>
      <c r="DFZ236" s="196"/>
      <c r="DGA236" s="119"/>
      <c r="DGB236" s="47"/>
      <c r="DGC236" s="47"/>
      <c r="DGD236" s="48"/>
      <c r="DGE236" s="49"/>
      <c r="DGF236" s="28"/>
      <c r="DGG236" s="196"/>
      <c r="DGH236" s="119"/>
      <c r="DGI236" s="47"/>
      <c r="DGJ236" s="47"/>
      <c r="DGK236" s="48"/>
      <c r="DGL236" s="49"/>
      <c r="DGM236" s="28"/>
      <c r="DGN236" s="196"/>
      <c r="DGO236" s="119"/>
      <c r="DGP236" s="47"/>
      <c r="DGQ236" s="47"/>
      <c r="DGR236" s="48"/>
      <c r="DGS236" s="49"/>
      <c r="DGT236" s="28"/>
      <c r="DGU236" s="196"/>
      <c r="DGV236" s="119"/>
      <c r="DGW236" s="47"/>
      <c r="DGX236" s="47"/>
      <c r="DGY236" s="48"/>
      <c r="DGZ236" s="49"/>
      <c r="DHA236" s="28"/>
      <c r="DHB236" s="196"/>
      <c r="DHC236" s="119"/>
      <c r="DHD236" s="47"/>
      <c r="DHE236" s="47"/>
      <c r="DHF236" s="48"/>
      <c r="DHG236" s="49"/>
      <c r="DHH236" s="28"/>
      <c r="DHI236" s="196"/>
      <c r="DHJ236" s="119"/>
      <c r="DHK236" s="47"/>
      <c r="DHL236" s="47"/>
      <c r="DHM236" s="48"/>
      <c r="DHN236" s="49"/>
      <c r="DHO236" s="28"/>
      <c r="DHP236" s="196"/>
      <c r="DHQ236" s="119"/>
      <c r="DHR236" s="47"/>
      <c r="DHS236" s="47"/>
      <c r="DHT236" s="48"/>
      <c r="DHU236" s="49"/>
      <c r="DHV236" s="28"/>
      <c r="DHW236" s="196"/>
      <c r="DHX236" s="119"/>
      <c r="DHY236" s="47"/>
      <c r="DHZ236" s="47"/>
      <c r="DIA236" s="48"/>
      <c r="DIB236" s="49"/>
      <c r="DIC236" s="28"/>
      <c r="DID236" s="196"/>
      <c r="DIE236" s="119"/>
      <c r="DIF236" s="47"/>
      <c r="DIG236" s="47"/>
      <c r="DIH236" s="48"/>
      <c r="DII236" s="49"/>
      <c r="DIJ236" s="28"/>
      <c r="DIK236" s="196"/>
      <c r="DIL236" s="119"/>
      <c r="DIM236" s="47"/>
      <c r="DIN236" s="47"/>
      <c r="DIO236" s="48"/>
      <c r="DIP236" s="49"/>
      <c r="DIQ236" s="28"/>
      <c r="DIR236" s="196"/>
      <c r="DIS236" s="119"/>
      <c r="DIT236" s="47"/>
      <c r="DIU236" s="47"/>
      <c r="DIV236" s="48"/>
      <c r="DIW236" s="49"/>
      <c r="DIX236" s="28"/>
      <c r="DIY236" s="196"/>
      <c r="DIZ236" s="119"/>
      <c r="DJA236" s="47"/>
      <c r="DJB236" s="47"/>
      <c r="DJC236" s="48"/>
      <c r="DJD236" s="49"/>
      <c r="DJE236" s="28"/>
      <c r="DJF236" s="196"/>
      <c r="DJG236" s="119"/>
      <c r="DJH236" s="47"/>
      <c r="DJI236" s="47"/>
      <c r="DJJ236" s="48"/>
      <c r="DJK236" s="49"/>
      <c r="DJL236" s="28"/>
      <c r="DJM236" s="196"/>
      <c r="DJN236" s="119"/>
      <c r="DJO236" s="47"/>
      <c r="DJP236" s="47"/>
      <c r="DJQ236" s="48"/>
      <c r="DJR236" s="49"/>
      <c r="DJS236" s="28"/>
      <c r="DJT236" s="196"/>
      <c r="DJU236" s="119"/>
      <c r="DJV236" s="47"/>
      <c r="DJW236" s="47"/>
      <c r="DJX236" s="48"/>
      <c r="DJY236" s="49"/>
      <c r="DJZ236" s="28"/>
      <c r="DKA236" s="196"/>
      <c r="DKB236" s="119"/>
      <c r="DKC236" s="47"/>
      <c r="DKD236" s="47"/>
      <c r="DKE236" s="48"/>
      <c r="DKF236" s="49"/>
      <c r="DKG236" s="28"/>
      <c r="DKH236" s="196"/>
      <c r="DKI236" s="119"/>
      <c r="DKJ236" s="47"/>
      <c r="DKK236" s="47"/>
      <c r="DKL236" s="48"/>
      <c r="DKM236" s="49"/>
      <c r="DKN236" s="28"/>
      <c r="DKO236" s="196"/>
      <c r="DKP236" s="119"/>
      <c r="DKQ236" s="47"/>
      <c r="DKR236" s="47"/>
      <c r="DKS236" s="48"/>
      <c r="DKT236" s="49"/>
      <c r="DKU236" s="28"/>
      <c r="DKV236" s="196"/>
      <c r="DKW236" s="119"/>
      <c r="DKX236" s="47"/>
      <c r="DKY236" s="47"/>
      <c r="DKZ236" s="48"/>
      <c r="DLA236" s="49"/>
      <c r="DLB236" s="28"/>
      <c r="DLC236" s="196"/>
      <c r="DLD236" s="119"/>
      <c r="DLE236" s="47"/>
      <c r="DLF236" s="47"/>
      <c r="DLG236" s="48"/>
      <c r="DLH236" s="49"/>
      <c r="DLI236" s="28"/>
      <c r="DLJ236" s="196"/>
      <c r="DLK236" s="119"/>
      <c r="DLL236" s="47"/>
      <c r="DLM236" s="47"/>
      <c r="DLN236" s="48"/>
      <c r="DLO236" s="49"/>
      <c r="DLP236" s="28"/>
      <c r="DLQ236" s="196"/>
      <c r="DLR236" s="119"/>
      <c r="DLS236" s="47"/>
      <c r="DLT236" s="47"/>
      <c r="DLU236" s="48"/>
      <c r="DLV236" s="49"/>
      <c r="DLW236" s="28"/>
      <c r="DLX236" s="196"/>
      <c r="DLY236" s="119"/>
      <c r="DLZ236" s="47"/>
      <c r="DMA236" s="47"/>
      <c r="DMB236" s="48"/>
      <c r="DMC236" s="49"/>
      <c r="DMD236" s="28"/>
      <c r="DME236" s="196"/>
      <c r="DMF236" s="119"/>
      <c r="DMG236" s="47"/>
      <c r="DMH236" s="47"/>
      <c r="DMI236" s="48"/>
      <c r="DMJ236" s="49"/>
      <c r="DMK236" s="28"/>
      <c r="DML236" s="196"/>
      <c r="DMM236" s="119"/>
      <c r="DMN236" s="47"/>
      <c r="DMO236" s="47"/>
      <c r="DMP236" s="48"/>
      <c r="DMQ236" s="49"/>
      <c r="DMR236" s="28"/>
      <c r="DMS236" s="196"/>
      <c r="DMT236" s="119"/>
      <c r="DMU236" s="47"/>
      <c r="DMV236" s="47"/>
      <c r="DMW236" s="48"/>
      <c r="DMX236" s="49"/>
      <c r="DMY236" s="28"/>
      <c r="DMZ236" s="196"/>
      <c r="DNA236" s="119"/>
      <c r="DNB236" s="47"/>
      <c r="DNC236" s="47"/>
      <c r="DND236" s="48"/>
      <c r="DNE236" s="49"/>
      <c r="DNF236" s="28"/>
      <c r="DNG236" s="196"/>
      <c r="DNH236" s="119"/>
      <c r="DNI236" s="47"/>
      <c r="DNJ236" s="47"/>
      <c r="DNK236" s="48"/>
      <c r="DNL236" s="49"/>
      <c r="DNM236" s="28"/>
      <c r="DNN236" s="196"/>
      <c r="DNO236" s="119"/>
      <c r="DNP236" s="47"/>
      <c r="DNQ236" s="47"/>
      <c r="DNR236" s="48"/>
      <c r="DNS236" s="49"/>
      <c r="DNT236" s="28"/>
      <c r="DNU236" s="196"/>
      <c r="DNV236" s="119"/>
      <c r="DNW236" s="47"/>
      <c r="DNX236" s="47"/>
      <c r="DNY236" s="48"/>
      <c r="DNZ236" s="49"/>
      <c r="DOA236" s="28"/>
      <c r="DOB236" s="196"/>
      <c r="DOC236" s="119"/>
      <c r="DOD236" s="47"/>
      <c r="DOE236" s="47"/>
      <c r="DOF236" s="48"/>
      <c r="DOG236" s="49"/>
      <c r="DOH236" s="28"/>
      <c r="DOI236" s="196"/>
      <c r="DOJ236" s="119"/>
      <c r="DOK236" s="47"/>
      <c r="DOL236" s="47"/>
      <c r="DOM236" s="48"/>
      <c r="DON236" s="49"/>
      <c r="DOO236" s="28"/>
      <c r="DOP236" s="196"/>
      <c r="DOQ236" s="119"/>
      <c r="DOR236" s="47"/>
      <c r="DOS236" s="47"/>
      <c r="DOT236" s="48"/>
      <c r="DOU236" s="49"/>
      <c r="DOV236" s="28"/>
      <c r="DOW236" s="196"/>
      <c r="DOX236" s="119"/>
      <c r="DOY236" s="47"/>
      <c r="DOZ236" s="47"/>
      <c r="DPA236" s="48"/>
      <c r="DPB236" s="49"/>
      <c r="DPC236" s="28"/>
      <c r="DPD236" s="196"/>
      <c r="DPE236" s="119"/>
      <c r="DPF236" s="47"/>
      <c r="DPG236" s="47"/>
      <c r="DPH236" s="48"/>
      <c r="DPI236" s="49"/>
      <c r="DPJ236" s="28"/>
      <c r="DPK236" s="196"/>
      <c r="DPL236" s="119"/>
      <c r="DPM236" s="47"/>
      <c r="DPN236" s="47"/>
      <c r="DPO236" s="48"/>
      <c r="DPP236" s="49"/>
      <c r="DPQ236" s="28"/>
      <c r="DPR236" s="196"/>
      <c r="DPS236" s="119"/>
      <c r="DPT236" s="47"/>
      <c r="DPU236" s="47"/>
      <c r="DPV236" s="48"/>
      <c r="DPW236" s="49"/>
      <c r="DPX236" s="28"/>
      <c r="DPY236" s="196"/>
      <c r="DPZ236" s="119"/>
      <c r="DQA236" s="47"/>
      <c r="DQB236" s="47"/>
      <c r="DQC236" s="48"/>
      <c r="DQD236" s="49"/>
      <c r="DQE236" s="28"/>
      <c r="DQF236" s="196"/>
      <c r="DQG236" s="119"/>
      <c r="DQH236" s="47"/>
      <c r="DQI236" s="47"/>
      <c r="DQJ236" s="48"/>
      <c r="DQK236" s="49"/>
      <c r="DQL236" s="28"/>
      <c r="DQM236" s="196"/>
      <c r="DQN236" s="119"/>
      <c r="DQO236" s="47"/>
      <c r="DQP236" s="47"/>
      <c r="DQQ236" s="48"/>
      <c r="DQR236" s="49"/>
      <c r="DQS236" s="28"/>
      <c r="DQT236" s="196"/>
      <c r="DQU236" s="119"/>
      <c r="DQV236" s="47"/>
      <c r="DQW236" s="47"/>
      <c r="DQX236" s="48"/>
      <c r="DQY236" s="49"/>
      <c r="DQZ236" s="28"/>
      <c r="DRA236" s="196"/>
      <c r="DRB236" s="119"/>
      <c r="DRC236" s="47"/>
      <c r="DRD236" s="47"/>
      <c r="DRE236" s="48"/>
      <c r="DRF236" s="49"/>
      <c r="DRG236" s="28"/>
      <c r="DRH236" s="196"/>
      <c r="DRI236" s="119"/>
      <c r="DRJ236" s="47"/>
      <c r="DRK236" s="47"/>
      <c r="DRL236" s="48"/>
      <c r="DRM236" s="49"/>
      <c r="DRN236" s="28"/>
      <c r="DRO236" s="196"/>
      <c r="DRP236" s="119"/>
      <c r="DRQ236" s="47"/>
      <c r="DRR236" s="47"/>
      <c r="DRS236" s="48"/>
      <c r="DRT236" s="49"/>
      <c r="DRU236" s="28"/>
      <c r="DRV236" s="196"/>
      <c r="DRW236" s="119"/>
      <c r="DRX236" s="47"/>
      <c r="DRY236" s="47"/>
      <c r="DRZ236" s="48"/>
      <c r="DSA236" s="49"/>
      <c r="DSB236" s="28"/>
      <c r="DSC236" s="196"/>
      <c r="DSD236" s="119"/>
      <c r="DSE236" s="47"/>
      <c r="DSF236" s="47"/>
      <c r="DSG236" s="48"/>
      <c r="DSH236" s="49"/>
      <c r="DSI236" s="28"/>
      <c r="DSJ236" s="196"/>
      <c r="DSK236" s="119"/>
      <c r="DSL236" s="47"/>
      <c r="DSM236" s="47"/>
      <c r="DSN236" s="48"/>
      <c r="DSO236" s="49"/>
      <c r="DSP236" s="28"/>
      <c r="DSQ236" s="196"/>
      <c r="DSR236" s="119"/>
      <c r="DSS236" s="47"/>
      <c r="DST236" s="47"/>
      <c r="DSU236" s="48"/>
      <c r="DSV236" s="49"/>
      <c r="DSW236" s="28"/>
      <c r="DSX236" s="196"/>
      <c r="DSY236" s="119"/>
      <c r="DSZ236" s="47"/>
      <c r="DTA236" s="47"/>
      <c r="DTB236" s="48"/>
      <c r="DTC236" s="49"/>
      <c r="DTD236" s="28"/>
      <c r="DTE236" s="196"/>
      <c r="DTF236" s="119"/>
      <c r="DTG236" s="47"/>
      <c r="DTH236" s="47"/>
      <c r="DTI236" s="48"/>
      <c r="DTJ236" s="49"/>
      <c r="DTK236" s="28"/>
      <c r="DTL236" s="196"/>
      <c r="DTM236" s="119"/>
      <c r="DTN236" s="47"/>
      <c r="DTO236" s="47"/>
      <c r="DTP236" s="48"/>
      <c r="DTQ236" s="49"/>
      <c r="DTR236" s="28"/>
      <c r="DTS236" s="196"/>
      <c r="DTT236" s="119"/>
      <c r="DTU236" s="47"/>
      <c r="DTV236" s="47"/>
      <c r="DTW236" s="48"/>
      <c r="DTX236" s="49"/>
      <c r="DTY236" s="28"/>
      <c r="DTZ236" s="196"/>
      <c r="DUA236" s="119"/>
      <c r="DUB236" s="47"/>
      <c r="DUC236" s="47"/>
      <c r="DUD236" s="48"/>
      <c r="DUE236" s="49"/>
      <c r="DUF236" s="28"/>
      <c r="DUG236" s="196"/>
      <c r="DUH236" s="119"/>
      <c r="DUI236" s="47"/>
      <c r="DUJ236" s="47"/>
      <c r="DUK236" s="48"/>
      <c r="DUL236" s="49"/>
      <c r="DUM236" s="28"/>
      <c r="DUN236" s="196"/>
      <c r="DUO236" s="119"/>
      <c r="DUP236" s="47"/>
      <c r="DUQ236" s="47"/>
      <c r="DUR236" s="48"/>
      <c r="DUS236" s="49"/>
      <c r="DUT236" s="28"/>
      <c r="DUU236" s="196"/>
      <c r="DUV236" s="119"/>
      <c r="DUW236" s="47"/>
      <c r="DUX236" s="47"/>
      <c r="DUY236" s="48"/>
      <c r="DUZ236" s="49"/>
      <c r="DVA236" s="28"/>
      <c r="DVB236" s="196"/>
      <c r="DVC236" s="119"/>
      <c r="DVD236" s="47"/>
      <c r="DVE236" s="47"/>
      <c r="DVF236" s="48"/>
      <c r="DVG236" s="49"/>
      <c r="DVH236" s="28"/>
      <c r="DVI236" s="196"/>
      <c r="DVJ236" s="119"/>
      <c r="DVK236" s="47"/>
      <c r="DVL236" s="47"/>
      <c r="DVM236" s="48"/>
      <c r="DVN236" s="49"/>
      <c r="DVO236" s="28"/>
      <c r="DVP236" s="196"/>
      <c r="DVQ236" s="119"/>
      <c r="DVR236" s="47"/>
      <c r="DVS236" s="47"/>
      <c r="DVT236" s="48"/>
      <c r="DVU236" s="49"/>
      <c r="DVV236" s="28"/>
      <c r="DVW236" s="196"/>
      <c r="DVX236" s="119"/>
      <c r="DVY236" s="47"/>
      <c r="DVZ236" s="47"/>
      <c r="DWA236" s="48"/>
      <c r="DWB236" s="49"/>
      <c r="DWC236" s="28"/>
      <c r="DWD236" s="196"/>
      <c r="DWE236" s="119"/>
      <c r="DWF236" s="47"/>
      <c r="DWG236" s="47"/>
      <c r="DWH236" s="48"/>
      <c r="DWI236" s="49"/>
      <c r="DWJ236" s="28"/>
      <c r="DWK236" s="196"/>
      <c r="DWL236" s="119"/>
      <c r="DWM236" s="47"/>
      <c r="DWN236" s="47"/>
      <c r="DWO236" s="48"/>
      <c r="DWP236" s="49"/>
      <c r="DWQ236" s="28"/>
      <c r="DWR236" s="196"/>
      <c r="DWS236" s="119"/>
      <c r="DWT236" s="47"/>
      <c r="DWU236" s="47"/>
      <c r="DWV236" s="48"/>
      <c r="DWW236" s="49"/>
      <c r="DWX236" s="28"/>
      <c r="DWY236" s="196"/>
      <c r="DWZ236" s="119"/>
      <c r="DXA236" s="47"/>
      <c r="DXB236" s="47"/>
      <c r="DXC236" s="48"/>
      <c r="DXD236" s="49"/>
      <c r="DXE236" s="28"/>
      <c r="DXF236" s="196"/>
      <c r="DXG236" s="119"/>
      <c r="DXH236" s="47"/>
      <c r="DXI236" s="47"/>
      <c r="DXJ236" s="48"/>
      <c r="DXK236" s="49"/>
      <c r="DXL236" s="28"/>
      <c r="DXM236" s="196"/>
      <c r="DXN236" s="119"/>
      <c r="DXO236" s="47"/>
      <c r="DXP236" s="47"/>
      <c r="DXQ236" s="48"/>
      <c r="DXR236" s="49"/>
      <c r="DXS236" s="28"/>
      <c r="DXT236" s="196"/>
      <c r="DXU236" s="119"/>
      <c r="DXV236" s="47"/>
      <c r="DXW236" s="47"/>
      <c r="DXX236" s="48"/>
      <c r="DXY236" s="49"/>
      <c r="DXZ236" s="28"/>
      <c r="DYA236" s="196"/>
      <c r="DYB236" s="119"/>
      <c r="DYC236" s="47"/>
      <c r="DYD236" s="47"/>
      <c r="DYE236" s="48"/>
      <c r="DYF236" s="49"/>
      <c r="DYG236" s="28"/>
      <c r="DYH236" s="196"/>
      <c r="DYI236" s="119"/>
      <c r="DYJ236" s="47"/>
      <c r="DYK236" s="47"/>
      <c r="DYL236" s="48"/>
      <c r="DYM236" s="49"/>
      <c r="DYN236" s="28"/>
      <c r="DYO236" s="196"/>
      <c r="DYP236" s="119"/>
      <c r="DYQ236" s="47"/>
      <c r="DYR236" s="47"/>
      <c r="DYS236" s="48"/>
      <c r="DYT236" s="49"/>
      <c r="DYU236" s="28"/>
      <c r="DYV236" s="196"/>
      <c r="DYW236" s="119"/>
      <c r="DYX236" s="47"/>
      <c r="DYY236" s="47"/>
      <c r="DYZ236" s="48"/>
      <c r="DZA236" s="49"/>
      <c r="DZB236" s="28"/>
      <c r="DZC236" s="196"/>
      <c r="DZD236" s="119"/>
      <c r="DZE236" s="47"/>
      <c r="DZF236" s="47"/>
      <c r="DZG236" s="48"/>
      <c r="DZH236" s="49"/>
      <c r="DZI236" s="28"/>
      <c r="DZJ236" s="196"/>
      <c r="DZK236" s="119"/>
      <c r="DZL236" s="47"/>
      <c r="DZM236" s="47"/>
      <c r="DZN236" s="48"/>
      <c r="DZO236" s="49"/>
      <c r="DZP236" s="28"/>
      <c r="DZQ236" s="196"/>
      <c r="DZR236" s="119"/>
      <c r="DZS236" s="47"/>
      <c r="DZT236" s="47"/>
      <c r="DZU236" s="48"/>
      <c r="DZV236" s="49"/>
      <c r="DZW236" s="28"/>
      <c r="DZX236" s="196"/>
      <c r="DZY236" s="119"/>
      <c r="DZZ236" s="47"/>
      <c r="EAA236" s="47"/>
      <c r="EAB236" s="48"/>
      <c r="EAC236" s="49"/>
      <c r="EAD236" s="28"/>
      <c r="EAE236" s="196"/>
      <c r="EAF236" s="119"/>
      <c r="EAG236" s="47"/>
      <c r="EAH236" s="47"/>
      <c r="EAI236" s="48"/>
      <c r="EAJ236" s="49"/>
      <c r="EAK236" s="28"/>
      <c r="EAL236" s="196"/>
      <c r="EAM236" s="119"/>
      <c r="EAN236" s="47"/>
      <c r="EAO236" s="47"/>
      <c r="EAP236" s="48"/>
      <c r="EAQ236" s="49"/>
      <c r="EAR236" s="28"/>
      <c r="EAS236" s="196"/>
      <c r="EAT236" s="119"/>
      <c r="EAU236" s="47"/>
      <c r="EAV236" s="47"/>
      <c r="EAW236" s="48"/>
      <c r="EAX236" s="49"/>
      <c r="EAY236" s="28"/>
      <c r="EAZ236" s="196"/>
      <c r="EBA236" s="119"/>
      <c r="EBB236" s="47"/>
      <c r="EBC236" s="47"/>
      <c r="EBD236" s="48"/>
      <c r="EBE236" s="49"/>
      <c r="EBF236" s="28"/>
      <c r="EBG236" s="196"/>
      <c r="EBH236" s="119"/>
      <c r="EBI236" s="47"/>
      <c r="EBJ236" s="47"/>
      <c r="EBK236" s="48"/>
      <c r="EBL236" s="49"/>
      <c r="EBM236" s="28"/>
      <c r="EBN236" s="196"/>
      <c r="EBO236" s="119"/>
      <c r="EBP236" s="47"/>
      <c r="EBQ236" s="47"/>
      <c r="EBR236" s="48"/>
      <c r="EBS236" s="49"/>
      <c r="EBT236" s="28"/>
      <c r="EBU236" s="196"/>
      <c r="EBV236" s="119"/>
      <c r="EBW236" s="47"/>
      <c r="EBX236" s="47"/>
      <c r="EBY236" s="48"/>
      <c r="EBZ236" s="49"/>
      <c r="ECA236" s="28"/>
      <c r="ECB236" s="196"/>
      <c r="ECC236" s="119"/>
      <c r="ECD236" s="47"/>
      <c r="ECE236" s="47"/>
      <c r="ECF236" s="48"/>
      <c r="ECG236" s="49"/>
      <c r="ECH236" s="28"/>
      <c r="ECI236" s="196"/>
      <c r="ECJ236" s="119"/>
      <c r="ECK236" s="47"/>
      <c r="ECL236" s="47"/>
      <c r="ECM236" s="48"/>
      <c r="ECN236" s="49"/>
      <c r="ECO236" s="28"/>
      <c r="ECP236" s="196"/>
      <c r="ECQ236" s="119"/>
      <c r="ECR236" s="47"/>
      <c r="ECS236" s="47"/>
      <c r="ECT236" s="48"/>
      <c r="ECU236" s="49"/>
      <c r="ECV236" s="28"/>
      <c r="ECW236" s="196"/>
      <c r="ECX236" s="119"/>
      <c r="ECY236" s="47"/>
      <c r="ECZ236" s="47"/>
      <c r="EDA236" s="48"/>
      <c r="EDB236" s="49"/>
      <c r="EDC236" s="28"/>
      <c r="EDD236" s="196"/>
      <c r="EDE236" s="119"/>
      <c r="EDF236" s="47"/>
      <c r="EDG236" s="47"/>
      <c r="EDH236" s="48"/>
      <c r="EDI236" s="49"/>
      <c r="EDJ236" s="28"/>
      <c r="EDK236" s="196"/>
      <c r="EDL236" s="119"/>
      <c r="EDM236" s="47"/>
      <c r="EDN236" s="47"/>
      <c r="EDO236" s="48"/>
      <c r="EDP236" s="49"/>
      <c r="EDQ236" s="28"/>
      <c r="EDR236" s="196"/>
      <c r="EDS236" s="119"/>
      <c r="EDT236" s="47"/>
      <c r="EDU236" s="47"/>
      <c r="EDV236" s="48"/>
      <c r="EDW236" s="49"/>
      <c r="EDX236" s="28"/>
      <c r="EDY236" s="196"/>
      <c r="EDZ236" s="119"/>
      <c r="EEA236" s="47"/>
      <c r="EEB236" s="47"/>
      <c r="EEC236" s="48"/>
      <c r="EED236" s="49"/>
      <c r="EEE236" s="28"/>
      <c r="EEF236" s="196"/>
      <c r="EEG236" s="119"/>
      <c r="EEH236" s="47"/>
      <c r="EEI236" s="47"/>
      <c r="EEJ236" s="48"/>
      <c r="EEK236" s="49"/>
      <c r="EEL236" s="28"/>
      <c r="EEM236" s="196"/>
      <c r="EEN236" s="119"/>
      <c r="EEO236" s="47"/>
      <c r="EEP236" s="47"/>
      <c r="EEQ236" s="48"/>
      <c r="EER236" s="49"/>
      <c r="EES236" s="28"/>
      <c r="EET236" s="196"/>
      <c r="EEU236" s="119"/>
      <c r="EEV236" s="47"/>
      <c r="EEW236" s="47"/>
      <c r="EEX236" s="48"/>
      <c r="EEY236" s="49"/>
      <c r="EEZ236" s="28"/>
      <c r="EFA236" s="196"/>
      <c r="EFB236" s="119"/>
      <c r="EFC236" s="47"/>
      <c r="EFD236" s="47"/>
      <c r="EFE236" s="48"/>
      <c r="EFF236" s="49"/>
      <c r="EFG236" s="28"/>
      <c r="EFH236" s="196"/>
      <c r="EFI236" s="119"/>
      <c r="EFJ236" s="47"/>
      <c r="EFK236" s="47"/>
      <c r="EFL236" s="48"/>
      <c r="EFM236" s="49"/>
      <c r="EFN236" s="28"/>
      <c r="EFO236" s="196"/>
      <c r="EFP236" s="119"/>
      <c r="EFQ236" s="47"/>
      <c r="EFR236" s="47"/>
      <c r="EFS236" s="48"/>
      <c r="EFT236" s="49"/>
      <c r="EFU236" s="28"/>
      <c r="EFV236" s="196"/>
      <c r="EFW236" s="119"/>
      <c r="EFX236" s="47"/>
      <c r="EFY236" s="47"/>
      <c r="EFZ236" s="48"/>
      <c r="EGA236" s="49"/>
      <c r="EGB236" s="28"/>
      <c r="EGC236" s="196"/>
      <c r="EGD236" s="119"/>
      <c r="EGE236" s="47"/>
      <c r="EGF236" s="47"/>
      <c r="EGG236" s="48"/>
      <c r="EGH236" s="49"/>
      <c r="EGI236" s="28"/>
      <c r="EGJ236" s="196"/>
      <c r="EGK236" s="119"/>
      <c r="EGL236" s="47"/>
      <c r="EGM236" s="47"/>
      <c r="EGN236" s="48"/>
      <c r="EGO236" s="49"/>
      <c r="EGP236" s="28"/>
      <c r="EGQ236" s="196"/>
      <c r="EGR236" s="119"/>
      <c r="EGS236" s="47"/>
      <c r="EGT236" s="47"/>
      <c r="EGU236" s="48"/>
      <c r="EGV236" s="49"/>
      <c r="EGW236" s="28"/>
      <c r="EGX236" s="196"/>
      <c r="EGY236" s="119"/>
      <c r="EGZ236" s="47"/>
      <c r="EHA236" s="47"/>
      <c r="EHB236" s="48"/>
      <c r="EHC236" s="49"/>
      <c r="EHD236" s="28"/>
      <c r="EHE236" s="196"/>
      <c r="EHF236" s="119"/>
      <c r="EHG236" s="47"/>
      <c r="EHH236" s="47"/>
      <c r="EHI236" s="48"/>
      <c r="EHJ236" s="49"/>
      <c r="EHK236" s="28"/>
      <c r="EHL236" s="196"/>
      <c r="EHM236" s="119"/>
      <c r="EHN236" s="47"/>
      <c r="EHO236" s="47"/>
      <c r="EHP236" s="48"/>
      <c r="EHQ236" s="49"/>
      <c r="EHR236" s="28"/>
      <c r="EHS236" s="196"/>
      <c r="EHT236" s="119"/>
      <c r="EHU236" s="47"/>
      <c r="EHV236" s="47"/>
      <c r="EHW236" s="48"/>
      <c r="EHX236" s="49"/>
      <c r="EHY236" s="28"/>
      <c r="EHZ236" s="196"/>
      <c r="EIA236" s="119"/>
      <c r="EIB236" s="47"/>
      <c r="EIC236" s="47"/>
      <c r="EID236" s="48"/>
      <c r="EIE236" s="49"/>
      <c r="EIF236" s="28"/>
      <c r="EIG236" s="196"/>
      <c r="EIH236" s="119"/>
      <c r="EII236" s="47"/>
      <c r="EIJ236" s="47"/>
      <c r="EIK236" s="48"/>
      <c r="EIL236" s="49"/>
      <c r="EIM236" s="28"/>
      <c r="EIN236" s="196"/>
      <c r="EIO236" s="119"/>
      <c r="EIP236" s="47"/>
      <c r="EIQ236" s="47"/>
      <c r="EIR236" s="48"/>
      <c r="EIS236" s="49"/>
      <c r="EIT236" s="28"/>
      <c r="EIU236" s="196"/>
      <c r="EIV236" s="119"/>
      <c r="EIW236" s="47"/>
      <c r="EIX236" s="47"/>
      <c r="EIY236" s="48"/>
      <c r="EIZ236" s="49"/>
      <c r="EJA236" s="28"/>
      <c r="EJB236" s="196"/>
      <c r="EJC236" s="119"/>
      <c r="EJD236" s="47"/>
      <c r="EJE236" s="47"/>
      <c r="EJF236" s="48"/>
      <c r="EJG236" s="49"/>
      <c r="EJH236" s="28"/>
      <c r="EJI236" s="196"/>
      <c r="EJJ236" s="119"/>
      <c r="EJK236" s="47"/>
      <c r="EJL236" s="47"/>
      <c r="EJM236" s="48"/>
      <c r="EJN236" s="49"/>
      <c r="EJO236" s="28"/>
      <c r="EJP236" s="196"/>
      <c r="EJQ236" s="119"/>
      <c r="EJR236" s="47"/>
      <c r="EJS236" s="47"/>
      <c r="EJT236" s="48"/>
      <c r="EJU236" s="49"/>
      <c r="EJV236" s="28"/>
      <c r="EJW236" s="196"/>
      <c r="EJX236" s="119"/>
      <c r="EJY236" s="47"/>
      <c r="EJZ236" s="47"/>
      <c r="EKA236" s="48"/>
      <c r="EKB236" s="49"/>
      <c r="EKC236" s="28"/>
      <c r="EKD236" s="196"/>
      <c r="EKE236" s="119"/>
      <c r="EKF236" s="47"/>
      <c r="EKG236" s="47"/>
      <c r="EKH236" s="48"/>
      <c r="EKI236" s="49"/>
      <c r="EKJ236" s="28"/>
      <c r="EKK236" s="196"/>
      <c r="EKL236" s="119"/>
      <c r="EKM236" s="47"/>
      <c r="EKN236" s="47"/>
      <c r="EKO236" s="48"/>
      <c r="EKP236" s="49"/>
      <c r="EKQ236" s="28"/>
      <c r="EKR236" s="196"/>
      <c r="EKS236" s="119"/>
      <c r="EKT236" s="47"/>
      <c r="EKU236" s="47"/>
      <c r="EKV236" s="48"/>
      <c r="EKW236" s="49"/>
      <c r="EKX236" s="28"/>
      <c r="EKY236" s="196"/>
      <c r="EKZ236" s="119"/>
      <c r="ELA236" s="47"/>
      <c r="ELB236" s="47"/>
      <c r="ELC236" s="48"/>
      <c r="ELD236" s="49"/>
      <c r="ELE236" s="28"/>
      <c r="ELF236" s="196"/>
      <c r="ELG236" s="119"/>
      <c r="ELH236" s="47"/>
      <c r="ELI236" s="47"/>
      <c r="ELJ236" s="48"/>
      <c r="ELK236" s="49"/>
      <c r="ELL236" s="28"/>
      <c r="ELM236" s="196"/>
      <c r="ELN236" s="119"/>
      <c r="ELO236" s="47"/>
      <c r="ELP236" s="47"/>
      <c r="ELQ236" s="48"/>
      <c r="ELR236" s="49"/>
      <c r="ELS236" s="28"/>
      <c r="ELT236" s="196"/>
      <c r="ELU236" s="119"/>
      <c r="ELV236" s="47"/>
      <c r="ELW236" s="47"/>
      <c r="ELX236" s="48"/>
      <c r="ELY236" s="49"/>
      <c r="ELZ236" s="28"/>
      <c r="EMA236" s="196"/>
      <c r="EMB236" s="119"/>
      <c r="EMC236" s="47"/>
      <c r="EMD236" s="47"/>
      <c r="EME236" s="48"/>
      <c r="EMF236" s="49"/>
      <c r="EMG236" s="28"/>
      <c r="EMH236" s="196"/>
      <c r="EMI236" s="119"/>
      <c r="EMJ236" s="47"/>
      <c r="EMK236" s="47"/>
      <c r="EML236" s="48"/>
      <c r="EMM236" s="49"/>
      <c r="EMN236" s="28"/>
      <c r="EMO236" s="196"/>
      <c r="EMP236" s="119"/>
      <c r="EMQ236" s="47"/>
      <c r="EMR236" s="47"/>
      <c r="EMS236" s="48"/>
      <c r="EMT236" s="49"/>
      <c r="EMU236" s="28"/>
      <c r="EMV236" s="196"/>
      <c r="EMW236" s="119"/>
      <c r="EMX236" s="47"/>
      <c r="EMY236" s="47"/>
      <c r="EMZ236" s="48"/>
      <c r="ENA236" s="49"/>
      <c r="ENB236" s="28"/>
      <c r="ENC236" s="196"/>
      <c r="END236" s="119"/>
      <c r="ENE236" s="47"/>
      <c r="ENF236" s="47"/>
      <c r="ENG236" s="48"/>
      <c r="ENH236" s="49"/>
      <c r="ENI236" s="28"/>
      <c r="ENJ236" s="196"/>
      <c r="ENK236" s="119"/>
      <c r="ENL236" s="47"/>
      <c r="ENM236" s="47"/>
      <c r="ENN236" s="48"/>
      <c r="ENO236" s="49"/>
      <c r="ENP236" s="28"/>
      <c r="ENQ236" s="196"/>
      <c r="ENR236" s="119"/>
      <c r="ENS236" s="47"/>
      <c r="ENT236" s="47"/>
      <c r="ENU236" s="48"/>
      <c r="ENV236" s="49"/>
      <c r="ENW236" s="28"/>
      <c r="ENX236" s="196"/>
      <c r="ENY236" s="119"/>
      <c r="ENZ236" s="47"/>
      <c r="EOA236" s="47"/>
      <c r="EOB236" s="48"/>
      <c r="EOC236" s="49"/>
      <c r="EOD236" s="28"/>
      <c r="EOE236" s="196"/>
      <c r="EOF236" s="119"/>
      <c r="EOG236" s="47"/>
      <c r="EOH236" s="47"/>
      <c r="EOI236" s="48"/>
      <c r="EOJ236" s="49"/>
      <c r="EOK236" s="28"/>
      <c r="EOL236" s="196"/>
      <c r="EOM236" s="119"/>
      <c r="EON236" s="47"/>
      <c r="EOO236" s="47"/>
      <c r="EOP236" s="48"/>
      <c r="EOQ236" s="49"/>
      <c r="EOR236" s="28"/>
      <c r="EOS236" s="196"/>
      <c r="EOT236" s="119"/>
      <c r="EOU236" s="47"/>
      <c r="EOV236" s="47"/>
      <c r="EOW236" s="48"/>
      <c r="EOX236" s="49"/>
      <c r="EOY236" s="28"/>
      <c r="EOZ236" s="196"/>
      <c r="EPA236" s="119"/>
      <c r="EPB236" s="47"/>
      <c r="EPC236" s="47"/>
      <c r="EPD236" s="48"/>
      <c r="EPE236" s="49"/>
      <c r="EPF236" s="28"/>
      <c r="EPG236" s="196"/>
      <c r="EPH236" s="119"/>
      <c r="EPI236" s="47"/>
      <c r="EPJ236" s="47"/>
      <c r="EPK236" s="48"/>
      <c r="EPL236" s="49"/>
      <c r="EPM236" s="28"/>
      <c r="EPN236" s="196"/>
      <c r="EPO236" s="119"/>
      <c r="EPP236" s="47"/>
      <c r="EPQ236" s="47"/>
      <c r="EPR236" s="48"/>
      <c r="EPS236" s="49"/>
      <c r="EPT236" s="28"/>
      <c r="EPU236" s="196"/>
      <c r="EPV236" s="119"/>
      <c r="EPW236" s="47"/>
      <c r="EPX236" s="47"/>
      <c r="EPY236" s="48"/>
      <c r="EPZ236" s="49"/>
      <c r="EQA236" s="28"/>
      <c r="EQB236" s="196"/>
      <c r="EQC236" s="119"/>
      <c r="EQD236" s="47"/>
      <c r="EQE236" s="47"/>
      <c r="EQF236" s="48"/>
      <c r="EQG236" s="49"/>
      <c r="EQH236" s="28"/>
      <c r="EQI236" s="196"/>
      <c r="EQJ236" s="119"/>
      <c r="EQK236" s="47"/>
      <c r="EQL236" s="47"/>
      <c r="EQM236" s="48"/>
      <c r="EQN236" s="49"/>
      <c r="EQO236" s="28"/>
      <c r="EQP236" s="196"/>
      <c r="EQQ236" s="119"/>
      <c r="EQR236" s="47"/>
      <c r="EQS236" s="47"/>
      <c r="EQT236" s="48"/>
      <c r="EQU236" s="49"/>
      <c r="EQV236" s="28"/>
      <c r="EQW236" s="196"/>
      <c r="EQX236" s="119"/>
      <c r="EQY236" s="47"/>
      <c r="EQZ236" s="47"/>
      <c r="ERA236" s="48"/>
      <c r="ERB236" s="49"/>
      <c r="ERC236" s="28"/>
      <c r="ERD236" s="196"/>
      <c r="ERE236" s="119"/>
      <c r="ERF236" s="47"/>
      <c r="ERG236" s="47"/>
      <c r="ERH236" s="48"/>
      <c r="ERI236" s="49"/>
      <c r="ERJ236" s="28"/>
      <c r="ERK236" s="196"/>
      <c r="ERL236" s="119"/>
      <c r="ERM236" s="47"/>
      <c r="ERN236" s="47"/>
      <c r="ERO236" s="48"/>
      <c r="ERP236" s="49"/>
      <c r="ERQ236" s="28"/>
      <c r="ERR236" s="196"/>
      <c r="ERS236" s="119"/>
      <c r="ERT236" s="47"/>
      <c r="ERU236" s="47"/>
      <c r="ERV236" s="48"/>
      <c r="ERW236" s="49"/>
      <c r="ERX236" s="28"/>
      <c r="ERY236" s="196"/>
      <c r="ERZ236" s="119"/>
      <c r="ESA236" s="47"/>
      <c r="ESB236" s="47"/>
      <c r="ESC236" s="48"/>
      <c r="ESD236" s="49"/>
      <c r="ESE236" s="28"/>
      <c r="ESF236" s="196"/>
      <c r="ESG236" s="119"/>
      <c r="ESH236" s="47"/>
      <c r="ESI236" s="47"/>
      <c r="ESJ236" s="48"/>
      <c r="ESK236" s="49"/>
      <c r="ESL236" s="28"/>
      <c r="ESM236" s="196"/>
      <c r="ESN236" s="119"/>
      <c r="ESO236" s="47"/>
      <c r="ESP236" s="47"/>
      <c r="ESQ236" s="48"/>
      <c r="ESR236" s="49"/>
      <c r="ESS236" s="28"/>
      <c r="EST236" s="196"/>
      <c r="ESU236" s="119"/>
      <c r="ESV236" s="47"/>
      <c r="ESW236" s="47"/>
      <c r="ESX236" s="48"/>
      <c r="ESY236" s="49"/>
      <c r="ESZ236" s="28"/>
      <c r="ETA236" s="196"/>
      <c r="ETB236" s="119"/>
      <c r="ETC236" s="47"/>
      <c r="ETD236" s="47"/>
      <c r="ETE236" s="48"/>
      <c r="ETF236" s="49"/>
      <c r="ETG236" s="28"/>
      <c r="ETH236" s="196"/>
      <c r="ETI236" s="119"/>
      <c r="ETJ236" s="47"/>
      <c r="ETK236" s="47"/>
      <c r="ETL236" s="48"/>
      <c r="ETM236" s="49"/>
      <c r="ETN236" s="28"/>
      <c r="ETO236" s="196"/>
      <c r="ETP236" s="119"/>
      <c r="ETQ236" s="47"/>
      <c r="ETR236" s="47"/>
      <c r="ETS236" s="48"/>
      <c r="ETT236" s="49"/>
      <c r="ETU236" s="28"/>
      <c r="ETV236" s="196"/>
      <c r="ETW236" s="119"/>
      <c r="ETX236" s="47"/>
      <c r="ETY236" s="47"/>
      <c r="ETZ236" s="48"/>
      <c r="EUA236" s="49"/>
      <c r="EUB236" s="28"/>
      <c r="EUC236" s="196"/>
      <c r="EUD236" s="119"/>
      <c r="EUE236" s="47"/>
      <c r="EUF236" s="47"/>
      <c r="EUG236" s="48"/>
      <c r="EUH236" s="49"/>
      <c r="EUI236" s="28"/>
      <c r="EUJ236" s="196"/>
      <c r="EUK236" s="119"/>
      <c r="EUL236" s="47"/>
      <c r="EUM236" s="47"/>
      <c r="EUN236" s="48"/>
      <c r="EUO236" s="49"/>
      <c r="EUP236" s="28"/>
      <c r="EUQ236" s="196"/>
      <c r="EUR236" s="119"/>
      <c r="EUS236" s="47"/>
      <c r="EUT236" s="47"/>
      <c r="EUU236" s="48"/>
      <c r="EUV236" s="49"/>
      <c r="EUW236" s="28"/>
      <c r="EUX236" s="196"/>
      <c r="EUY236" s="119"/>
      <c r="EUZ236" s="47"/>
      <c r="EVA236" s="47"/>
      <c r="EVB236" s="48"/>
      <c r="EVC236" s="49"/>
      <c r="EVD236" s="28"/>
      <c r="EVE236" s="196"/>
      <c r="EVF236" s="119"/>
      <c r="EVG236" s="47"/>
      <c r="EVH236" s="47"/>
      <c r="EVI236" s="48"/>
      <c r="EVJ236" s="49"/>
      <c r="EVK236" s="28"/>
      <c r="EVL236" s="196"/>
      <c r="EVM236" s="119"/>
      <c r="EVN236" s="47"/>
      <c r="EVO236" s="47"/>
      <c r="EVP236" s="48"/>
      <c r="EVQ236" s="49"/>
      <c r="EVR236" s="28"/>
      <c r="EVS236" s="196"/>
      <c r="EVT236" s="119"/>
      <c r="EVU236" s="47"/>
      <c r="EVV236" s="47"/>
      <c r="EVW236" s="48"/>
      <c r="EVX236" s="49"/>
      <c r="EVY236" s="28"/>
      <c r="EVZ236" s="196"/>
      <c r="EWA236" s="119"/>
      <c r="EWB236" s="47"/>
      <c r="EWC236" s="47"/>
      <c r="EWD236" s="48"/>
      <c r="EWE236" s="49"/>
      <c r="EWF236" s="28"/>
      <c r="EWG236" s="196"/>
      <c r="EWH236" s="119"/>
      <c r="EWI236" s="47"/>
      <c r="EWJ236" s="47"/>
      <c r="EWK236" s="48"/>
      <c r="EWL236" s="49"/>
      <c r="EWM236" s="28"/>
      <c r="EWN236" s="196"/>
      <c r="EWO236" s="119"/>
      <c r="EWP236" s="47"/>
      <c r="EWQ236" s="47"/>
      <c r="EWR236" s="48"/>
      <c r="EWS236" s="49"/>
      <c r="EWT236" s="28"/>
      <c r="EWU236" s="196"/>
      <c r="EWV236" s="119"/>
      <c r="EWW236" s="47"/>
      <c r="EWX236" s="47"/>
      <c r="EWY236" s="48"/>
      <c r="EWZ236" s="49"/>
      <c r="EXA236" s="28"/>
      <c r="EXB236" s="196"/>
      <c r="EXC236" s="119"/>
      <c r="EXD236" s="47"/>
      <c r="EXE236" s="47"/>
      <c r="EXF236" s="48"/>
      <c r="EXG236" s="49"/>
      <c r="EXH236" s="28"/>
      <c r="EXI236" s="196"/>
      <c r="EXJ236" s="119"/>
      <c r="EXK236" s="47"/>
      <c r="EXL236" s="47"/>
      <c r="EXM236" s="48"/>
      <c r="EXN236" s="49"/>
      <c r="EXO236" s="28"/>
      <c r="EXP236" s="196"/>
      <c r="EXQ236" s="119"/>
      <c r="EXR236" s="47"/>
      <c r="EXS236" s="47"/>
      <c r="EXT236" s="48"/>
      <c r="EXU236" s="49"/>
      <c r="EXV236" s="28"/>
      <c r="EXW236" s="196"/>
      <c r="EXX236" s="119"/>
      <c r="EXY236" s="47"/>
      <c r="EXZ236" s="47"/>
      <c r="EYA236" s="48"/>
      <c r="EYB236" s="49"/>
      <c r="EYC236" s="28"/>
      <c r="EYD236" s="196"/>
      <c r="EYE236" s="119"/>
      <c r="EYF236" s="47"/>
      <c r="EYG236" s="47"/>
      <c r="EYH236" s="48"/>
      <c r="EYI236" s="49"/>
      <c r="EYJ236" s="28"/>
      <c r="EYK236" s="196"/>
      <c r="EYL236" s="119"/>
      <c r="EYM236" s="47"/>
      <c r="EYN236" s="47"/>
      <c r="EYO236" s="48"/>
      <c r="EYP236" s="49"/>
      <c r="EYQ236" s="28"/>
      <c r="EYR236" s="196"/>
      <c r="EYS236" s="119"/>
      <c r="EYT236" s="47"/>
      <c r="EYU236" s="47"/>
      <c r="EYV236" s="48"/>
      <c r="EYW236" s="49"/>
      <c r="EYX236" s="28"/>
      <c r="EYY236" s="196"/>
      <c r="EYZ236" s="119"/>
      <c r="EZA236" s="47"/>
      <c r="EZB236" s="47"/>
      <c r="EZC236" s="48"/>
      <c r="EZD236" s="49"/>
      <c r="EZE236" s="28"/>
      <c r="EZF236" s="196"/>
      <c r="EZG236" s="119"/>
      <c r="EZH236" s="47"/>
      <c r="EZI236" s="47"/>
      <c r="EZJ236" s="48"/>
      <c r="EZK236" s="49"/>
      <c r="EZL236" s="28"/>
      <c r="EZM236" s="196"/>
      <c r="EZN236" s="119"/>
      <c r="EZO236" s="47"/>
      <c r="EZP236" s="47"/>
      <c r="EZQ236" s="48"/>
      <c r="EZR236" s="49"/>
      <c r="EZS236" s="28"/>
      <c r="EZT236" s="196"/>
      <c r="EZU236" s="119"/>
      <c r="EZV236" s="47"/>
      <c r="EZW236" s="47"/>
      <c r="EZX236" s="48"/>
      <c r="EZY236" s="49"/>
      <c r="EZZ236" s="28"/>
      <c r="FAA236" s="196"/>
      <c r="FAB236" s="119"/>
      <c r="FAC236" s="47"/>
      <c r="FAD236" s="47"/>
      <c r="FAE236" s="48"/>
      <c r="FAF236" s="49"/>
      <c r="FAG236" s="28"/>
      <c r="FAH236" s="196"/>
      <c r="FAI236" s="119"/>
      <c r="FAJ236" s="47"/>
      <c r="FAK236" s="47"/>
      <c r="FAL236" s="48"/>
      <c r="FAM236" s="49"/>
      <c r="FAN236" s="28"/>
      <c r="FAO236" s="196"/>
      <c r="FAP236" s="119"/>
      <c r="FAQ236" s="47"/>
      <c r="FAR236" s="47"/>
      <c r="FAS236" s="48"/>
      <c r="FAT236" s="49"/>
      <c r="FAU236" s="28"/>
      <c r="FAV236" s="196"/>
      <c r="FAW236" s="119"/>
      <c r="FAX236" s="47"/>
      <c r="FAY236" s="47"/>
      <c r="FAZ236" s="48"/>
      <c r="FBA236" s="49"/>
      <c r="FBB236" s="28"/>
      <c r="FBC236" s="196"/>
      <c r="FBD236" s="119"/>
      <c r="FBE236" s="47"/>
      <c r="FBF236" s="47"/>
      <c r="FBG236" s="48"/>
      <c r="FBH236" s="49"/>
      <c r="FBI236" s="28"/>
      <c r="FBJ236" s="196"/>
      <c r="FBK236" s="119"/>
      <c r="FBL236" s="47"/>
      <c r="FBM236" s="47"/>
      <c r="FBN236" s="48"/>
      <c r="FBO236" s="49"/>
      <c r="FBP236" s="28"/>
      <c r="FBQ236" s="196"/>
      <c r="FBR236" s="119"/>
      <c r="FBS236" s="47"/>
      <c r="FBT236" s="47"/>
      <c r="FBU236" s="48"/>
      <c r="FBV236" s="49"/>
      <c r="FBW236" s="28"/>
      <c r="FBX236" s="196"/>
      <c r="FBY236" s="119"/>
      <c r="FBZ236" s="47"/>
      <c r="FCA236" s="47"/>
      <c r="FCB236" s="48"/>
      <c r="FCC236" s="49"/>
      <c r="FCD236" s="28"/>
      <c r="FCE236" s="196"/>
      <c r="FCF236" s="119"/>
      <c r="FCG236" s="47"/>
      <c r="FCH236" s="47"/>
      <c r="FCI236" s="48"/>
      <c r="FCJ236" s="49"/>
      <c r="FCK236" s="28"/>
      <c r="FCL236" s="196"/>
      <c r="FCM236" s="119"/>
      <c r="FCN236" s="47"/>
      <c r="FCO236" s="47"/>
      <c r="FCP236" s="48"/>
      <c r="FCQ236" s="49"/>
      <c r="FCR236" s="28"/>
      <c r="FCS236" s="196"/>
      <c r="FCT236" s="119"/>
      <c r="FCU236" s="47"/>
      <c r="FCV236" s="47"/>
      <c r="FCW236" s="48"/>
      <c r="FCX236" s="49"/>
      <c r="FCY236" s="28"/>
      <c r="FCZ236" s="196"/>
      <c r="FDA236" s="119"/>
      <c r="FDB236" s="47"/>
      <c r="FDC236" s="47"/>
      <c r="FDD236" s="48"/>
      <c r="FDE236" s="49"/>
      <c r="FDF236" s="28"/>
      <c r="FDG236" s="196"/>
      <c r="FDH236" s="119"/>
      <c r="FDI236" s="47"/>
      <c r="FDJ236" s="47"/>
      <c r="FDK236" s="48"/>
      <c r="FDL236" s="49"/>
      <c r="FDM236" s="28"/>
      <c r="FDN236" s="196"/>
      <c r="FDO236" s="119"/>
      <c r="FDP236" s="47"/>
      <c r="FDQ236" s="47"/>
      <c r="FDR236" s="48"/>
      <c r="FDS236" s="49"/>
      <c r="FDT236" s="28"/>
      <c r="FDU236" s="196"/>
      <c r="FDV236" s="119"/>
      <c r="FDW236" s="47"/>
      <c r="FDX236" s="47"/>
      <c r="FDY236" s="48"/>
      <c r="FDZ236" s="49"/>
      <c r="FEA236" s="28"/>
      <c r="FEB236" s="196"/>
      <c r="FEC236" s="119"/>
      <c r="FED236" s="47"/>
      <c r="FEE236" s="47"/>
      <c r="FEF236" s="48"/>
      <c r="FEG236" s="49"/>
      <c r="FEH236" s="28"/>
      <c r="FEI236" s="196"/>
      <c r="FEJ236" s="119"/>
      <c r="FEK236" s="47"/>
      <c r="FEL236" s="47"/>
      <c r="FEM236" s="48"/>
      <c r="FEN236" s="49"/>
      <c r="FEO236" s="28"/>
      <c r="FEP236" s="196"/>
      <c r="FEQ236" s="119"/>
      <c r="FER236" s="47"/>
      <c r="FES236" s="47"/>
      <c r="FET236" s="48"/>
      <c r="FEU236" s="49"/>
      <c r="FEV236" s="28"/>
      <c r="FEW236" s="196"/>
      <c r="FEX236" s="119"/>
      <c r="FEY236" s="47"/>
      <c r="FEZ236" s="47"/>
      <c r="FFA236" s="48"/>
      <c r="FFB236" s="49"/>
      <c r="FFC236" s="28"/>
      <c r="FFD236" s="196"/>
      <c r="FFE236" s="119"/>
      <c r="FFF236" s="47"/>
      <c r="FFG236" s="47"/>
      <c r="FFH236" s="48"/>
      <c r="FFI236" s="49"/>
      <c r="FFJ236" s="28"/>
      <c r="FFK236" s="196"/>
      <c r="FFL236" s="119"/>
      <c r="FFM236" s="47"/>
      <c r="FFN236" s="47"/>
      <c r="FFO236" s="48"/>
      <c r="FFP236" s="49"/>
      <c r="FFQ236" s="28"/>
      <c r="FFR236" s="196"/>
      <c r="FFS236" s="119"/>
      <c r="FFT236" s="47"/>
      <c r="FFU236" s="47"/>
      <c r="FFV236" s="48"/>
      <c r="FFW236" s="49"/>
      <c r="FFX236" s="28"/>
      <c r="FFY236" s="196"/>
      <c r="FFZ236" s="119"/>
      <c r="FGA236" s="47"/>
      <c r="FGB236" s="47"/>
      <c r="FGC236" s="48"/>
      <c r="FGD236" s="49"/>
      <c r="FGE236" s="28"/>
      <c r="FGF236" s="196"/>
      <c r="FGG236" s="119"/>
      <c r="FGH236" s="47"/>
      <c r="FGI236" s="47"/>
      <c r="FGJ236" s="48"/>
      <c r="FGK236" s="49"/>
      <c r="FGL236" s="28"/>
      <c r="FGM236" s="196"/>
      <c r="FGN236" s="119"/>
      <c r="FGO236" s="47"/>
      <c r="FGP236" s="47"/>
      <c r="FGQ236" s="48"/>
      <c r="FGR236" s="49"/>
      <c r="FGS236" s="28"/>
      <c r="FGT236" s="196"/>
      <c r="FGU236" s="119"/>
      <c r="FGV236" s="47"/>
      <c r="FGW236" s="47"/>
      <c r="FGX236" s="48"/>
      <c r="FGY236" s="49"/>
      <c r="FGZ236" s="28"/>
      <c r="FHA236" s="196"/>
      <c r="FHB236" s="119"/>
      <c r="FHC236" s="47"/>
      <c r="FHD236" s="47"/>
      <c r="FHE236" s="48"/>
      <c r="FHF236" s="49"/>
      <c r="FHG236" s="28"/>
      <c r="FHH236" s="196"/>
      <c r="FHI236" s="119"/>
      <c r="FHJ236" s="47"/>
      <c r="FHK236" s="47"/>
      <c r="FHL236" s="48"/>
      <c r="FHM236" s="49"/>
      <c r="FHN236" s="28"/>
      <c r="FHO236" s="196"/>
      <c r="FHP236" s="119"/>
      <c r="FHQ236" s="47"/>
      <c r="FHR236" s="47"/>
      <c r="FHS236" s="48"/>
      <c r="FHT236" s="49"/>
      <c r="FHU236" s="28"/>
      <c r="FHV236" s="196"/>
      <c r="FHW236" s="119"/>
      <c r="FHX236" s="47"/>
      <c r="FHY236" s="47"/>
      <c r="FHZ236" s="48"/>
      <c r="FIA236" s="49"/>
      <c r="FIB236" s="28"/>
      <c r="FIC236" s="196"/>
      <c r="FID236" s="119"/>
      <c r="FIE236" s="47"/>
      <c r="FIF236" s="47"/>
      <c r="FIG236" s="48"/>
      <c r="FIH236" s="49"/>
      <c r="FII236" s="28"/>
      <c r="FIJ236" s="196"/>
      <c r="FIK236" s="119"/>
      <c r="FIL236" s="47"/>
      <c r="FIM236" s="47"/>
      <c r="FIN236" s="48"/>
      <c r="FIO236" s="49"/>
      <c r="FIP236" s="28"/>
      <c r="FIQ236" s="196"/>
      <c r="FIR236" s="119"/>
      <c r="FIS236" s="47"/>
      <c r="FIT236" s="47"/>
      <c r="FIU236" s="48"/>
      <c r="FIV236" s="49"/>
      <c r="FIW236" s="28"/>
      <c r="FIX236" s="196"/>
      <c r="FIY236" s="119"/>
      <c r="FIZ236" s="47"/>
      <c r="FJA236" s="47"/>
      <c r="FJB236" s="48"/>
      <c r="FJC236" s="49"/>
      <c r="FJD236" s="28"/>
      <c r="FJE236" s="196"/>
      <c r="FJF236" s="119"/>
      <c r="FJG236" s="47"/>
      <c r="FJH236" s="47"/>
      <c r="FJI236" s="48"/>
      <c r="FJJ236" s="49"/>
      <c r="FJK236" s="28"/>
      <c r="FJL236" s="196"/>
      <c r="FJM236" s="119"/>
      <c r="FJN236" s="47"/>
      <c r="FJO236" s="47"/>
      <c r="FJP236" s="48"/>
      <c r="FJQ236" s="49"/>
      <c r="FJR236" s="28"/>
      <c r="FJS236" s="196"/>
      <c r="FJT236" s="119"/>
      <c r="FJU236" s="47"/>
      <c r="FJV236" s="47"/>
      <c r="FJW236" s="48"/>
      <c r="FJX236" s="49"/>
      <c r="FJY236" s="28"/>
      <c r="FJZ236" s="196"/>
      <c r="FKA236" s="119"/>
      <c r="FKB236" s="47"/>
      <c r="FKC236" s="47"/>
      <c r="FKD236" s="48"/>
      <c r="FKE236" s="49"/>
      <c r="FKF236" s="28"/>
      <c r="FKG236" s="196"/>
      <c r="FKH236" s="119"/>
      <c r="FKI236" s="47"/>
      <c r="FKJ236" s="47"/>
      <c r="FKK236" s="48"/>
      <c r="FKL236" s="49"/>
      <c r="FKM236" s="28"/>
      <c r="FKN236" s="196"/>
      <c r="FKO236" s="119"/>
      <c r="FKP236" s="47"/>
      <c r="FKQ236" s="47"/>
      <c r="FKR236" s="48"/>
      <c r="FKS236" s="49"/>
      <c r="FKT236" s="28"/>
      <c r="FKU236" s="196"/>
      <c r="FKV236" s="119"/>
      <c r="FKW236" s="47"/>
      <c r="FKX236" s="47"/>
      <c r="FKY236" s="48"/>
      <c r="FKZ236" s="49"/>
      <c r="FLA236" s="28"/>
      <c r="FLB236" s="196"/>
      <c r="FLC236" s="119"/>
      <c r="FLD236" s="47"/>
      <c r="FLE236" s="47"/>
      <c r="FLF236" s="48"/>
      <c r="FLG236" s="49"/>
      <c r="FLH236" s="28"/>
      <c r="FLI236" s="196"/>
      <c r="FLJ236" s="119"/>
      <c r="FLK236" s="47"/>
      <c r="FLL236" s="47"/>
      <c r="FLM236" s="48"/>
      <c r="FLN236" s="49"/>
      <c r="FLO236" s="28"/>
      <c r="FLP236" s="196"/>
      <c r="FLQ236" s="119"/>
      <c r="FLR236" s="47"/>
      <c r="FLS236" s="47"/>
      <c r="FLT236" s="48"/>
      <c r="FLU236" s="49"/>
      <c r="FLV236" s="28"/>
      <c r="FLW236" s="196"/>
      <c r="FLX236" s="119"/>
      <c r="FLY236" s="47"/>
      <c r="FLZ236" s="47"/>
      <c r="FMA236" s="48"/>
      <c r="FMB236" s="49"/>
      <c r="FMC236" s="28"/>
      <c r="FMD236" s="196"/>
      <c r="FME236" s="119"/>
      <c r="FMF236" s="47"/>
      <c r="FMG236" s="47"/>
      <c r="FMH236" s="48"/>
      <c r="FMI236" s="49"/>
      <c r="FMJ236" s="28"/>
      <c r="FMK236" s="196"/>
      <c r="FML236" s="119"/>
      <c r="FMM236" s="47"/>
      <c r="FMN236" s="47"/>
      <c r="FMO236" s="48"/>
      <c r="FMP236" s="49"/>
      <c r="FMQ236" s="28"/>
      <c r="FMR236" s="196"/>
      <c r="FMS236" s="119"/>
      <c r="FMT236" s="47"/>
      <c r="FMU236" s="47"/>
      <c r="FMV236" s="48"/>
      <c r="FMW236" s="49"/>
      <c r="FMX236" s="28"/>
      <c r="FMY236" s="196"/>
      <c r="FMZ236" s="119"/>
      <c r="FNA236" s="47"/>
      <c r="FNB236" s="47"/>
      <c r="FNC236" s="48"/>
      <c r="FND236" s="49"/>
      <c r="FNE236" s="28"/>
      <c r="FNF236" s="196"/>
      <c r="FNG236" s="119"/>
      <c r="FNH236" s="47"/>
      <c r="FNI236" s="47"/>
      <c r="FNJ236" s="48"/>
      <c r="FNK236" s="49"/>
      <c r="FNL236" s="28"/>
      <c r="FNM236" s="196"/>
      <c r="FNN236" s="119"/>
      <c r="FNO236" s="47"/>
      <c r="FNP236" s="47"/>
      <c r="FNQ236" s="48"/>
      <c r="FNR236" s="49"/>
      <c r="FNS236" s="28"/>
      <c r="FNT236" s="196"/>
      <c r="FNU236" s="119"/>
      <c r="FNV236" s="47"/>
      <c r="FNW236" s="47"/>
      <c r="FNX236" s="48"/>
      <c r="FNY236" s="49"/>
      <c r="FNZ236" s="28"/>
      <c r="FOA236" s="196"/>
      <c r="FOB236" s="119"/>
      <c r="FOC236" s="47"/>
      <c r="FOD236" s="47"/>
      <c r="FOE236" s="48"/>
      <c r="FOF236" s="49"/>
      <c r="FOG236" s="28"/>
      <c r="FOH236" s="196"/>
      <c r="FOI236" s="119"/>
      <c r="FOJ236" s="47"/>
      <c r="FOK236" s="47"/>
      <c r="FOL236" s="48"/>
      <c r="FOM236" s="49"/>
      <c r="FON236" s="28"/>
      <c r="FOO236" s="196"/>
      <c r="FOP236" s="119"/>
      <c r="FOQ236" s="47"/>
      <c r="FOR236" s="47"/>
      <c r="FOS236" s="48"/>
      <c r="FOT236" s="49"/>
      <c r="FOU236" s="28"/>
      <c r="FOV236" s="196"/>
      <c r="FOW236" s="119"/>
      <c r="FOX236" s="47"/>
      <c r="FOY236" s="47"/>
      <c r="FOZ236" s="48"/>
      <c r="FPA236" s="49"/>
      <c r="FPB236" s="28"/>
      <c r="FPC236" s="196"/>
      <c r="FPD236" s="119"/>
      <c r="FPE236" s="47"/>
      <c r="FPF236" s="47"/>
      <c r="FPG236" s="48"/>
      <c r="FPH236" s="49"/>
      <c r="FPI236" s="28"/>
      <c r="FPJ236" s="196"/>
      <c r="FPK236" s="119"/>
      <c r="FPL236" s="47"/>
      <c r="FPM236" s="47"/>
      <c r="FPN236" s="48"/>
      <c r="FPO236" s="49"/>
      <c r="FPP236" s="28"/>
      <c r="FPQ236" s="196"/>
      <c r="FPR236" s="119"/>
      <c r="FPS236" s="47"/>
      <c r="FPT236" s="47"/>
      <c r="FPU236" s="48"/>
      <c r="FPV236" s="49"/>
      <c r="FPW236" s="28"/>
      <c r="FPX236" s="196"/>
      <c r="FPY236" s="119"/>
      <c r="FPZ236" s="47"/>
      <c r="FQA236" s="47"/>
      <c r="FQB236" s="48"/>
      <c r="FQC236" s="49"/>
      <c r="FQD236" s="28"/>
      <c r="FQE236" s="196"/>
      <c r="FQF236" s="119"/>
      <c r="FQG236" s="47"/>
      <c r="FQH236" s="47"/>
      <c r="FQI236" s="48"/>
      <c r="FQJ236" s="49"/>
      <c r="FQK236" s="28"/>
      <c r="FQL236" s="196"/>
      <c r="FQM236" s="119"/>
      <c r="FQN236" s="47"/>
      <c r="FQO236" s="47"/>
      <c r="FQP236" s="48"/>
      <c r="FQQ236" s="49"/>
      <c r="FQR236" s="28"/>
      <c r="FQS236" s="196"/>
      <c r="FQT236" s="119"/>
      <c r="FQU236" s="47"/>
      <c r="FQV236" s="47"/>
      <c r="FQW236" s="48"/>
      <c r="FQX236" s="49"/>
      <c r="FQY236" s="28"/>
      <c r="FQZ236" s="196"/>
      <c r="FRA236" s="119"/>
      <c r="FRB236" s="47"/>
      <c r="FRC236" s="47"/>
      <c r="FRD236" s="48"/>
      <c r="FRE236" s="49"/>
      <c r="FRF236" s="28"/>
      <c r="FRG236" s="196"/>
      <c r="FRH236" s="119"/>
      <c r="FRI236" s="47"/>
      <c r="FRJ236" s="47"/>
      <c r="FRK236" s="48"/>
      <c r="FRL236" s="49"/>
      <c r="FRM236" s="28"/>
      <c r="FRN236" s="196"/>
      <c r="FRO236" s="119"/>
      <c r="FRP236" s="47"/>
      <c r="FRQ236" s="47"/>
      <c r="FRR236" s="48"/>
      <c r="FRS236" s="49"/>
      <c r="FRT236" s="28"/>
      <c r="FRU236" s="196"/>
      <c r="FRV236" s="119"/>
      <c r="FRW236" s="47"/>
      <c r="FRX236" s="47"/>
      <c r="FRY236" s="48"/>
      <c r="FRZ236" s="49"/>
      <c r="FSA236" s="28"/>
      <c r="FSB236" s="196"/>
      <c r="FSC236" s="119"/>
      <c r="FSD236" s="47"/>
      <c r="FSE236" s="47"/>
      <c r="FSF236" s="48"/>
      <c r="FSG236" s="49"/>
      <c r="FSH236" s="28"/>
      <c r="FSI236" s="196"/>
      <c r="FSJ236" s="119"/>
      <c r="FSK236" s="47"/>
      <c r="FSL236" s="47"/>
      <c r="FSM236" s="48"/>
      <c r="FSN236" s="49"/>
      <c r="FSO236" s="28"/>
      <c r="FSP236" s="196"/>
      <c r="FSQ236" s="119"/>
      <c r="FSR236" s="47"/>
      <c r="FSS236" s="47"/>
      <c r="FST236" s="48"/>
      <c r="FSU236" s="49"/>
      <c r="FSV236" s="28"/>
      <c r="FSW236" s="196"/>
      <c r="FSX236" s="119"/>
      <c r="FSY236" s="47"/>
      <c r="FSZ236" s="47"/>
      <c r="FTA236" s="48"/>
      <c r="FTB236" s="49"/>
      <c r="FTC236" s="28"/>
      <c r="FTD236" s="196"/>
      <c r="FTE236" s="119"/>
      <c r="FTF236" s="47"/>
      <c r="FTG236" s="47"/>
      <c r="FTH236" s="48"/>
      <c r="FTI236" s="49"/>
      <c r="FTJ236" s="28"/>
      <c r="FTK236" s="196"/>
      <c r="FTL236" s="119"/>
      <c r="FTM236" s="47"/>
      <c r="FTN236" s="47"/>
      <c r="FTO236" s="48"/>
      <c r="FTP236" s="49"/>
      <c r="FTQ236" s="28"/>
      <c r="FTR236" s="196"/>
      <c r="FTS236" s="119"/>
      <c r="FTT236" s="47"/>
      <c r="FTU236" s="47"/>
      <c r="FTV236" s="48"/>
      <c r="FTW236" s="49"/>
      <c r="FTX236" s="28"/>
      <c r="FTY236" s="196"/>
      <c r="FTZ236" s="119"/>
      <c r="FUA236" s="47"/>
      <c r="FUB236" s="47"/>
      <c r="FUC236" s="48"/>
      <c r="FUD236" s="49"/>
      <c r="FUE236" s="28"/>
      <c r="FUF236" s="196"/>
      <c r="FUG236" s="119"/>
      <c r="FUH236" s="47"/>
      <c r="FUI236" s="47"/>
      <c r="FUJ236" s="48"/>
      <c r="FUK236" s="49"/>
      <c r="FUL236" s="28"/>
      <c r="FUM236" s="196"/>
      <c r="FUN236" s="119"/>
      <c r="FUO236" s="47"/>
      <c r="FUP236" s="47"/>
      <c r="FUQ236" s="48"/>
      <c r="FUR236" s="49"/>
      <c r="FUS236" s="28"/>
      <c r="FUT236" s="196"/>
      <c r="FUU236" s="119"/>
      <c r="FUV236" s="47"/>
      <c r="FUW236" s="47"/>
      <c r="FUX236" s="48"/>
      <c r="FUY236" s="49"/>
      <c r="FUZ236" s="28"/>
      <c r="FVA236" s="196"/>
      <c r="FVB236" s="119"/>
      <c r="FVC236" s="47"/>
      <c r="FVD236" s="47"/>
      <c r="FVE236" s="48"/>
      <c r="FVF236" s="49"/>
      <c r="FVG236" s="28"/>
      <c r="FVH236" s="196"/>
      <c r="FVI236" s="119"/>
      <c r="FVJ236" s="47"/>
      <c r="FVK236" s="47"/>
      <c r="FVL236" s="48"/>
      <c r="FVM236" s="49"/>
      <c r="FVN236" s="28"/>
      <c r="FVO236" s="196"/>
      <c r="FVP236" s="119"/>
      <c r="FVQ236" s="47"/>
      <c r="FVR236" s="47"/>
      <c r="FVS236" s="48"/>
      <c r="FVT236" s="49"/>
      <c r="FVU236" s="28"/>
      <c r="FVV236" s="196"/>
      <c r="FVW236" s="119"/>
      <c r="FVX236" s="47"/>
      <c r="FVY236" s="47"/>
      <c r="FVZ236" s="48"/>
      <c r="FWA236" s="49"/>
      <c r="FWB236" s="28"/>
      <c r="FWC236" s="196"/>
      <c r="FWD236" s="119"/>
      <c r="FWE236" s="47"/>
      <c r="FWF236" s="47"/>
      <c r="FWG236" s="48"/>
      <c r="FWH236" s="49"/>
      <c r="FWI236" s="28"/>
      <c r="FWJ236" s="196"/>
      <c r="FWK236" s="119"/>
      <c r="FWL236" s="47"/>
      <c r="FWM236" s="47"/>
      <c r="FWN236" s="48"/>
      <c r="FWO236" s="49"/>
      <c r="FWP236" s="28"/>
      <c r="FWQ236" s="196"/>
      <c r="FWR236" s="119"/>
      <c r="FWS236" s="47"/>
      <c r="FWT236" s="47"/>
      <c r="FWU236" s="48"/>
      <c r="FWV236" s="49"/>
      <c r="FWW236" s="28"/>
      <c r="FWX236" s="196"/>
      <c r="FWY236" s="119"/>
      <c r="FWZ236" s="47"/>
      <c r="FXA236" s="47"/>
      <c r="FXB236" s="48"/>
      <c r="FXC236" s="49"/>
      <c r="FXD236" s="28"/>
      <c r="FXE236" s="196"/>
      <c r="FXF236" s="119"/>
      <c r="FXG236" s="47"/>
      <c r="FXH236" s="47"/>
      <c r="FXI236" s="48"/>
      <c r="FXJ236" s="49"/>
      <c r="FXK236" s="28"/>
      <c r="FXL236" s="196"/>
      <c r="FXM236" s="119"/>
      <c r="FXN236" s="47"/>
      <c r="FXO236" s="47"/>
      <c r="FXP236" s="48"/>
      <c r="FXQ236" s="49"/>
      <c r="FXR236" s="28"/>
      <c r="FXS236" s="196"/>
      <c r="FXT236" s="119"/>
      <c r="FXU236" s="47"/>
      <c r="FXV236" s="47"/>
      <c r="FXW236" s="48"/>
      <c r="FXX236" s="49"/>
      <c r="FXY236" s="28"/>
      <c r="FXZ236" s="196"/>
      <c r="FYA236" s="119"/>
      <c r="FYB236" s="47"/>
      <c r="FYC236" s="47"/>
      <c r="FYD236" s="48"/>
      <c r="FYE236" s="49"/>
      <c r="FYF236" s="28"/>
      <c r="FYG236" s="196"/>
      <c r="FYH236" s="119"/>
      <c r="FYI236" s="47"/>
      <c r="FYJ236" s="47"/>
      <c r="FYK236" s="48"/>
      <c r="FYL236" s="49"/>
      <c r="FYM236" s="28"/>
      <c r="FYN236" s="196"/>
      <c r="FYO236" s="119"/>
      <c r="FYP236" s="47"/>
      <c r="FYQ236" s="47"/>
      <c r="FYR236" s="48"/>
      <c r="FYS236" s="49"/>
      <c r="FYT236" s="28"/>
      <c r="FYU236" s="196"/>
      <c r="FYV236" s="119"/>
      <c r="FYW236" s="47"/>
      <c r="FYX236" s="47"/>
      <c r="FYY236" s="48"/>
      <c r="FYZ236" s="49"/>
      <c r="FZA236" s="28"/>
      <c r="FZB236" s="196"/>
      <c r="FZC236" s="119"/>
      <c r="FZD236" s="47"/>
      <c r="FZE236" s="47"/>
      <c r="FZF236" s="48"/>
      <c r="FZG236" s="49"/>
      <c r="FZH236" s="28"/>
      <c r="FZI236" s="196"/>
      <c r="FZJ236" s="119"/>
      <c r="FZK236" s="47"/>
      <c r="FZL236" s="47"/>
      <c r="FZM236" s="48"/>
      <c r="FZN236" s="49"/>
      <c r="FZO236" s="28"/>
      <c r="FZP236" s="196"/>
      <c r="FZQ236" s="119"/>
      <c r="FZR236" s="47"/>
      <c r="FZS236" s="47"/>
      <c r="FZT236" s="48"/>
      <c r="FZU236" s="49"/>
      <c r="FZV236" s="28"/>
      <c r="FZW236" s="196"/>
      <c r="FZX236" s="119"/>
      <c r="FZY236" s="47"/>
      <c r="FZZ236" s="47"/>
      <c r="GAA236" s="48"/>
      <c r="GAB236" s="49"/>
      <c r="GAC236" s="28"/>
      <c r="GAD236" s="196"/>
      <c r="GAE236" s="119"/>
      <c r="GAF236" s="47"/>
      <c r="GAG236" s="47"/>
      <c r="GAH236" s="48"/>
      <c r="GAI236" s="49"/>
      <c r="GAJ236" s="28"/>
      <c r="GAK236" s="196"/>
      <c r="GAL236" s="119"/>
      <c r="GAM236" s="47"/>
      <c r="GAN236" s="47"/>
      <c r="GAO236" s="48"/>
      <c r="GAP236" s="49"/>
      <c r="GAQ236" s="28"/>
      <c r="GAR236" s="196"/>
      <c r="GAS236" s="119"/>
      <c r="GAT236" s="47"/>
      <c r="GAU236" s="47"/>
      <c r="GAV236" s="48"/>
      <c r="GAW236" s="49"/>
      <c r="GAX236" s="28"/>
      <c r="GAY236" s="196"/>
      <c r="GAZ236" s="119"/>
      <c r="GBA236" s="47"/>
      <c r="GBB236" s="47"/>
      <c r="GBC236" s="48"/>
      <c r="GBD236" s="49"/>
      <c r="GBE236" s="28"/>
      <c r="GBF236" s="196"/>
      <c r="GBG236" s="119"/>
      <c r="GBH236" s="47"/>
      <c r="GBI236" s="47"/>
      <c r="GBJ236" s="48"/>
      <c r="GBK236" s="49"/>
      <c r="GBL236" s="28"/>
      <c r="GBM236" s="196"/>
      <c r="GBN236" s="119"/>
      <c r="GBO236" s="47"/>
      <c r="GBP236" s="47"/>
      <c r="GBQ236" s="48"/>
      <c r="GBR236" s="49"/>
      <c r="GBS236" s="28"/>
      <c r="GBT236" s="196"/>
      <c r="GBU236" s="119"/>
      <c r="GBV236" s="47"/>
      <c r="GBW236" s="47"/>
      <c r="GBX236" s="48"/>
      <c r="GBY236" s="49"/>
      <c r="GBZ236" s="28"/>
      <c r="GCA236" s="196"/>
      <c r="GCB236" s="119"/>
      <c r="GCC236" s="47"/>
      <c r="GCD236" s="47"/>
      <c r="GCE236" s="48"/>
      <c r="GCF236" s="49"/>
      <c r="GCG236" s="28"/>
      <c r="GCH236" s="196"/>
      <c r="GCI236" s="119"/>
      <c r="GCJ236" s="47"/>
      <c r="GCK236" s="47"/>
      <c r="GCL236" s="48"/>
      <c r="GCM236" s="49"/>
      <c r="GCN236" s="28"/>
      <c r="GCO236" s="196"/>
      <c r="GCP236" s="119"/>
      <c r="GCQ236" s="47"/>
      <c r="GCR236" s="47"/>
      <c r="GCS236" s="48"/>
      <c r="GCT236" s="49"/>
      <c r="GCU236" s="28"/>
      <c r="GCV236" s="196"/>
      <c r="GCW236" s="119"/>
      <c r="GCX236" s="47"/>
      <c r="GCY236" s="47"/>
      <c r="GCZ236" s="48"/>
      <c r="GDA236" s="49"/>
      <c r="GDB236" s="28"/>
      <c r="GDC236" s="196"/>
      <c r="GDD236" s="119"/>
      <c r="GDE236" s="47"/>
      <c r="GDF236" s="47"/>
      <c r="GDG236" s="48"/>
      <c r="GDH236" s="49"/>
      <c r="GDI236" s="28"/>
      <c r="GDJ236" s="196"/>
      <c r="GDK236" s="119"/>
      <c r="GDL236" s="47"/>
      <c r="GDM236" s="47"/>
      <c r="GDN236" s="48"/>
      <c r="GDO236" s="49"/>
      <c r="GDP236" s="28"/>
      <c r="GDQ236" s="196"/>
      <c r="GDR236" s="119"/>
      <c r="GDS236" s="47"/>
      <c r="GDT236" s="47"/>
      <c r="GDU236" s="48"/>
      <c r="GDV236" s="49"/>
      <c r="GDW236" s="28"/>
      <c r="GDX236" s="196"/>
      <c r="GDY236" s="119"/>
      <c r="GDZ236" s="47"/>
      <c r="GEA236" s="47"/>
      <c r="GEB236" s="48"/>
      <c r="GEC236" s="49"/>
      <c r="GED236" s="28"/>
      <c r="GEE236" s="196"/>
      <c r="GEF236" s="119"/>
      <c r="GEG236" s="47"/>
      <c r="GEH236" s="47"/>
      <c r="GEI236" s="48"/>
      <c r="GEJ236" s="49"/>
      <c r="GEK236" s="28"/>
      <c r="GEL236" s="196"/>
      <c r="GEM236" s="119"/>
      <c r="GEN236" s="47"/>
      <c r="GEO236" s="47"/>
      <c r="GEP236" s="48"/>
      <c r="GEQ236" s="49"/>
      <c r="GER236" s="28"/>
      <c r="GES236" s="196"/>
      <c r="GET236" s="119"/>
      <c r="GEU236" s="47"/>
      <c r="GEV236" s="47"/>
      <c r="GEW236" s="48"/>
      <c r="GEX236" s="49"/>
      <c r="GEY236" s="28"/>
      <c r="GEZ236" s="196"/>
      <c r="GFA236" s="119"/>
      <c r="GFB236" s="47"/>
      <c r="GFC236" s="47"/>
      <c r="GFD236" s="48"/>
      <c r="GFE236" s="49"/>
      <c r="GFF236" s="28"/>
      <c r="GFG236" s="196"/>
      <c r="GFH236" s="119"/>
      <c r="GFI236" s="47"/>
      <c r="GFJ236" s="47"/>
      <c r="GFK236" s="48"/>
      <c r="GFL236" s="49"/>
      <c r="GFM236" s="28"/>
      <c r="GFN236" s="196"/>
      <c r="GFO236" s="119"/>
      <c r="GFP236" s="47"/>
      <c r="GFQ236" s="47"/>
      <c r="GFR236" s="48"/>
      <c r="GFS236" s="49"/>
      <c r="GFT236" s="28"/>
      <c r="GFU236" s="196"/>
      <c r="GFV236" s="119"/>
      <c r="GFW236" s="47"/>
      <c r="GFX236" s="47"/>
      <c r="GFY236" s="48"/>
      <c r="GFZ236" s="49"/>
      <c r="GGA236" s="28"/>
      <c r="GGB236" s="196"/>
      <c r="GGC236" s="119"/>
      <c r="GGD236" s="47"/>
      <c r="GGE236" s="47"/>
      <c r="GGF236" s="48"/>
      <c r="GGG236" s="49"/>
      <c r="GGH236" s="28"/>
      <c r="GGI236" s="196"/>
      <c r="GGJ236" s="119"/>
      <c r="GGK236" s="47"/>
      <c r="GGL236" s="47"/>
      <c r="GGM236" s="48"/>
      <c r="GGN236" s="49"/>
      <c r="GGO236" s="28"/>
      <c r="GGP236" s="196"/>
      <c r="GGQ236" s="119"/>
      <c r="GGR236" s="47"/>
      <c r="GGS236" s="47"/>
      <c r="GGT236" s="48"/>
      <c r="GGU236" s="49"/>
      <c r="GGV236" s="28"/>
      <c r="GGW236" s="196"/>
      <c r="GGX236" s="119"/>
      <c r="GGY236" s="47"/>
      <c r="GGZ236" s="47"/>
      <c r="GHA236" s="48"/>
      <c r="GHB236" s="49"/>
      <c r="GHC236" s="28"/>
      <c r="GHD236" s="196"/>
      <c r="GHE236" s="119"/>
      <c r="GHF236" s="47"/>
      <c r="GHG236" s="47"/>
      <c r="GHH236" s="48"/>
      <c r="GHI236" s="49"/>
      <c r="GHJ236" s="28"/>
      <c r="GHK236" s="196"/>
      <c r="GHL236" s="119"/>
      <c r="GHM236" s="47"/>
      <c r="GHN236" s="47"/>
      <c r="GHO236" s="48"/>
      <c r="GHP236" s="49"/>
      <c r="GHQ236" s="28"/>
      <c r="GHR236" s="196"/>
      <c r="GHS236" s="119"/>
      <c r="GHT236" s="47"/>
      <c r="GHU236" s="47"/>
      <c r="GHV236" s="48"/>
      <c r="GHW236" s="49"/>
      <c r="GHX236" s="28"/>
      <c r="GHY236" s="196"/>
      <c r="GHZ236" s="119"/>
      <c r="GIA236" s="47"/>
      <c r="GIB236" s="47"/>
      <c r="GIC236" s="48"/>
      <c r="GID236" s="49"/>
      <c r="GIE236" s="28"/>
      <c r="GIF236" s="196"/>
      <c r="GIG236" s="119"/>
      <c r="GIH236" s="47"/>
      <c r="GII236" s="47"/>
      <c r="GIJ236" s="48"/>
      <c r="GIK236" s="49"/>
      <c r="GIL236" s="28"/>
      <c r="GIM236" s="196"/>
      <c r="GIN236" s="119"/>
      <c r="GIO236" s="47"/>
      <c r="GIP236" s="47"/>
      <c r="GIQ236" s="48"/>
      <c r="GIR236" s="49"/>
      <c r="GIS236" s="28"/>
      <c r="GIT236" s="196"/>
      <c r="GIU236" s="119"/>
      <c r="GIV236" s="47"/>
      <c r="GIW236" s="47"/>
      <c r="GIX236" s="48"/>
      <c r="GIY236" s="49"/>
      <c r="GIZ236" s="28"/>
      <c r="GJA236" s="196"/>
      <c r="GJB236" s="119"/>
      <c r="GJC236" s="47"/>
      <c r="GJD236" s="47"/>
      <c r="GJE236" s="48"/>
      <c r="GJF236" s="49"/>
      <c r="GJG236" s="28"/>
      <c r="GJH236" s="196"/>
      <c r="GJI236" s="119"/>
      <c r="GJJ236" s="47"/>
      <c r="GJK236" s="47"/>
      <c r="GJL236" s="48"/>
      <c r="GJM236" s="49"/>
      <c r="GJN236" s="28"/>
      <c r="GJO236" s="196"/>
      <c r="GJP236" s="119"/>
      <c r="GJQ236" s="47"/>
      <c r="GJR236" s="47"/>
      <c r="GJS236" s="48"/>
      <c r="GJT236" s="49"/>
      <c r="GJU236" s="28"/>
      <c r="GJV236" s="196"/>
      <c r="GJW236" s="119"/>
      <c r="GJX236" s="47"/>
      <c r="GJY236" s="47"/>
      <c r="GJZ236" s="48"/>
      <c r="GKA236" s="49"/>
      <c r="GKB236" s="28"/>
      <c r="GKC236" s="196"/>
      <c r="GKD236" s="119"/>
      <c r="GKE236" s="47"/>
      <c r="GKF236" s="47"/>
      <c r="GKG236" s="48"/>
      <c r="GKH236" s="49"/>
      <c r="GKI236" s="28"/>
      <c r="GKJ236" s="196"/>
      <c r="GKK236" s="119"/>
      <c r="GKL236" s="47"/>
      <c r="GKM236" s="47"/>
      <c r="GKN236" s="48"/>
      <c r="GKO236" s="49"/>
      <c r="GKP236" s="28"/>
      <c r="GKQ236" s="196"/>
      <c r="GKR236" s="119"/>
      <c r="GKS236" s="47"/>
      <c r="GKT236" s="47"/>
      <c r="GKU236" s="48"/>
      <c r="GKV236" s="49"/>
      <c r="GKW236" s="28"/>
      <c r="GKX236" s="196"/>
      <c r="GKY236" s="119"/>
      <c r="GKZ236" s="47"/>
      <c r="GLA236" s="47"/>
      <c r="GLB236" s="48"/>
      <c r="GLC236" s="49"/>
      <c r="GLD236" s="28"/>
      <c r="GLE236" s="196"/>
      <c r="GLF236" s="119"/>
      <c r="GLG236" s="47"/>
      <c r="GLH236" s="47"/>
      <c r="GLI236" s="48"/>
      <c r="GLJ236" s="49"/>
      <c r="GLK236" s="28"/>
      <c r="GLL236" s="196"/>
      <c r="GLM236" s="119"/>
      <c r="GLN236" s="47"/>
      <c r="GLO236" s="47"/>
      <c r="GLP236" s="48"/>
      <c r="GLQ236" s="49"/>
      <c r="GLR236" s="28"/>
      <c r="GLS236" s="196"/>
      <c r="GLT236" s="119"/>
      <c r="GLU236" s="47"/>
      <c r="GLV236" s="47"/>
      <c r="GLW236" s="48"/>
      <c r="GLX236" s="49"/>
      <c r="GLY236" s="28"/>
      <c r="GLZ236" s="196"/>
      <c r="GMA236" s="119"/>
      <c r="GMB236" s="47"/>
      <c r="GMC236" s="47"/>
      <c r="GMD236" s="48"/>
      <c r="GME236" s="49"/>
      <c r="GMF236" s="28"/>
      <c r="GMG236" s="196"/>
      <c r="GMH236" s="119"/>
      <c r="GMI236" s="47"/>
      <c r="GMJ236" s="47"/>
      <c r="GMK236" s="48"/>
      <c r="GML236" s="49"/>
      <c r="GMM236" s="28"/>
      <c r="GMN236" s="196"/>
      <c r="GMO236" s="119"/>
      <c r="GMP236" s="47"/>
      <c r="GMQ236" s="47"/>
      <c r="GMR236" s="48"/>
      <c r="GMS236" s="49"/>
      <c r="GMT236" s="28"/>
      <c r="GMU236" s="196"/>
      <c r="GMV236" s="119"/>
      <c r="GMW236" s="47"/>
      <c r="GMX236" s="47"/>
      <c r="GMY236" s="48"/>
      <c r="GMZ236" s="49"/>
      <c r="GNA236" s="28"/>
      <c r="GNB236" s="196"/>
      <c r="GNC236" s="119"/>
      <c r="GND236" s="47"/>
      <c r="GNE236" s="47"/>
      <c r="GNF236" s="48"/>
      <c r="GNG236" s="49"/>
      <c r="GNH236" s="28"/>
      <c r="GNI236" s="196"/>
      <c r="GNJ236" s="119"/>
      <c r="GNK236" s="47"/>
      <c r="GNL236" s="47"/>
      <c r="GNM236" s="48"/>
      <c r="GNN236" s="49"/>
      <c r="GNO236" s="28"/>
      <c r="GNP236" s="196"/>
      <c r="GNQ236" s="119"/>
      <c r="GNR236" s="47"/>
      <c r="GNS236" s="47"/>
      <c r="GNT236" s="48"/>
      <c r="GNU236" s="49"/>
      <c r="GNV236" s="28"/>
      <c r="GNW236" s="196"/>
      <c r="GNX236" s="119"/>
      <c r="GNY236" s="47"/>
      <c r="GNZ236" s="47"/>
      <c r="GOA236" s="48"/>
      <c r="GOB236" s="49"/>
      <c r="GOC236" s="28"/>
      <c r="GOD236" s="196"/>
      <c r="GOE236" s="119"/>
      <c r="GOF236" s="47"/>
      <c r="GOG236" s="47"/>
      <c r="GOH236" s="48"/>
      <c r="GOI236" s="49"/>
      <c r="GOJ236" s="28"/>
      <c r="GOK236" s="196"/>
      <c r="GOL236" s="119"/>
      <c r="GOM236" s="47"/>
      <c r="GON236" s="47"/>
      <c r="GOO236" s="48"/>
      <c r="GOP236" s="49"/>
      <c r="GOQ236" s="28"/>
      <c r="GOR236" s="196"/>
      <c r="GOS236" s="119"/>
      <c r="GOT236" s="47"/>
      <c r="GOU236" s="47"/>
      <c r="GOV236" s="48"/>
      <c r="GOW236" s="49"/>
      <c r="GOX236" s="28"/>
      <c r="GOY236" s="196"/>
      <c r="GOZ236" s="119"/>
      <c r="GPA236" s="47"/>
      <c r="GPB236" s="47"/>
      <c r="GPC236" s="48"/>
      <c r="GPD236" s="49"/>
      <c r="GPE236" s="28"/>
      <c r="GPF236" s="196"/>
      <c r="GPG236" s="119"/>
      <c r="GPH236" s="47"/>
      <c r="GPI236" s="47"/>
      <c r="GPJ236" s="48"/>
      <c r="GPK236" s="49"/>
      <c r="GPL236" s="28"/>
      <c r="GPM236" s="196"/>
      <c r="GPN236" s="119"/>
      <c r="GPO236" s="47"/>
      <c r="GPP236" s="47"/>
      <c r="GPQ236" s="48"/>
      <c r="GPR236" s="49"/>
      <c r="GPS236" s="28"/>
      <c r="GPT236" s="196"/>
      <c r="GPU236" s="119"/>
      <c r="GPV236" s="47"/>
      <c r="GPW236" s="47"/>
      <c r="GPX236" s="48"/>
      <c r="GPY236" s="49"/>
      <c r="GPZ236" s="28"/>
      <c r="GQA236" s="196"/>
      <c r="GQB236" s="119"/>
      <c r="GQC236" s="47"/>
      <c r="GQD236" s="47"/>
      <c r="GQE236" s="48"/>
      <c r="GQF236" s="49"/>
      <c r="GQG236" s="28"/>
      <c r="GQH236" s="196"/>
      <c r="GQI236" s="119"/>
      <c r="GQJ236" s="47"/>
      <c r="GQK236" s="47"/>
      <c r="GQL236" s="48"/>
      <c r="GQM236" s="49"/>
      <c r="GQN236" s="28"/>
      <c r="GQO236" s="196"/>
      <c r="GQP236" s="119"/>
      <c r="GQQ236" s="47"/>
      <c r="GQR236" s="47"/>
      <c r="GQS236" s="48"/>
      <c r="GQT236" s="49"/>
      <c r="GQU236" s="28"/>
      <c r="GQV236" s="196"/>
      <c r="GQW236" s="119"/>
      <c r="GQX236" s="47"/>
      <c r="GQY236" s="47"/>
      <c r="GQZ236" s="48"/>
      <c r="GRA236" s="49"/>
      <c r="GRB236" s="28"/>
      <c r="GRC236" s="196"/>
      <c r="GRD236" s="119"/>
      <c r="GRE236" s="47"/>
      <c r="GRF236" s="47"/>
      <c r="GRG236" s="48"/>
      <c r="GRH236" s="49"/>
      <c r="GRI236" s="28"/>
      <c r="GRJ236" s="196"/>
      <c r="GRK236" s="119"/>
      <c r="GRL236" s="47"/>
      <c r="GRM236" s="47"/>
      <c r="GRN236" s="48"/>
      <c r="GRO236" s="49"/>
      <c r="GRP236" s="28"/>
      <c r="GRQ236" s="196"/>
      <c r="GRR236" s="119"/>
      <c r="GRS236" s="47"/>
      <c r="GRT236" s="47"/>
      <c r="GRU236" s="48"/>
      <c r="GRV236" s="49"/>
      <c r="GRW236" s="28"/>
      <c r="GRX236" s="196"/>
      <c r="GRY236" s="119"/>
      <c r="GRZ236" s="47"/>
      <c r="GSA236" s="47"/>
      <c r="GSB236" s="48"/>
      <c r="GSC236" s="49"/>
      <c r="GSD236" s="28"/>
      <c r="GSE236" s="196"/>
      <c r="GSF236" s="119"/>
      <c r="GSG236" s="47"/>
      <c r="GSH236" s="47"/>
      <c r="GSI236" s="48"/>
      <c r="GSJ236" s="49"/>
      <c r="GSK236" s="28"/>
      <c r="GSL236" s="196"/>
      <c r="GSM236" s="119"/>
      <c r="GSN236" s="47"/>
      <c r="GSO236" s="47"/>
      <c r="GSP236" s="48"/>
      <c r="GSQ236" s="49"/>
      <c r="GSR236" s="28"/>
      <c r="GSS236" s="196"/>
      <c r="GST236" s="119"/>
      <c r="GSU236" s="47"/>
      <c r="GSV236" s="47"/>
      <c r="GSW236" s="48"/>
      <c r="GSX236" s="49"/>
      <c r="GSY236" s="28"/>
      <c r="GSZ236" s="196"/>
      <c r="GTA236" s="119"/>
      <c r="GTB236" s="47"/>
      <c r="GTC236" s="47"/>
      <c r="GTD236" s="48"/>
      <c r="GTE236" s="49"/>
      <c r="GTF236" s="28"/>
      <c r="GTG236" s="196"/>
      <c r="GTH236" s="119"/>
      <c r="GTI236" s="47"/>
      <c r="GTJ236" s="47"/>
      <c r="GTK236" s="48"/>
      <c r="GTL236" s="49"/>
      <c r="GTM236" s="28"/>
      <c r="GTN236" s="196"/>
      <c r="GTO236" s="119"/>
      <c r="GTP236" s="47"/>
      <c r="GTQ236" s="47"/>
      <c r="GTR236" s="48"/>
      <c r="GTS236" s="49"/>
      <c r="GTT236" s="28"/>
      <c r="GTU236" s="196"/>
      <c r="GTV236" s="119"/>
      <c r="GTW236" s="47"/>
      <c r="GTX236" s="47"/>
      <c r="GTY236" s="48"/>
      <c r="GTZ236" s="49"/>
      <c r="GUA236" s="28"/>
      <c r="GUB236" s="196"/>
      <c r="GUC236" s="119"/>
      <c r="GUD236" s="47"/>
      <c r="GUE236" s="47"/>
      <c r="GUF236" s="48"/>
      <c r="GUG236" s="49"/>
      <c r="GUH236" s="28"/>
      <c r="GUI236" s="196"/>
      <c r="GUJ236" s="119"/>
      <c r="GUK236" s="47"/>
      <c r="GUL236" s="47"/>
      <c r="GUM236" s="48"/>
      <c r="GUN236" s="49"/>
      <c r="GUO236" s="28"/>
      <c r="GUP236" s="196"/>
      <c r="GUQ236" s="119"/>
      <c r="GUR236" s="47"/>
      <c r="GUS236" s="47"/>
      <c r="GUT236" s="48"/>
      <c r="GUU236" s="49"/>
      <c r="GUV236" s="28"/>
      <c r="GUW236" s="196"/>
      <c r="GUX236" s="119"/>
      <c r="GUY236" s="47"/>
      <c r="GUZ236" s="47"/>
      <c r="GVA236" s="48"/>
      <c r="GVB236" s="49"/>
      <c r="GVC236" s="28"/>
      <c r="GVD236" s="196"/>
      <c r="GVE236" s="119"/>
      <c r="GVF236" s="47"/>
      <c r="GVG236" s="47"/>
      <c r="GVH236" s="48"/>
      <c r="GVI236" s="49"/>
      <c r="GVJ236" s="28"/>
      <c r="GVK236" s="196"/>
      <c r="GVL236" s="119"/>
      <c r="GVM236" s="47"/>
      <c r="GVN236" s="47"/>
      <c r="GVO236" s="48"/>
      <c r="GVP236" s="49"/>
      <c r="GVQ236" s="28"/>
      <c r="GVR236" s="196"/>
      <c r="GVS236" s="119"/>
      <c r="GVT236" s="47"/>
      <c r="GVU236" s="47"/>
      <c r="GVV236" s="48"/>
      <c r="GVW236" s="49"/>
      <c r="GVX236" s="28"/>
      <c r="GVY236" s="196"/>
      <c r="GVZ236" s="119"/>
      <c r="GWA236" s="47"/>
      <c r="GWB236" s="47"/>
      <c r="GWC236" s="48"/>
      <c r="GWD236" s="49"/>
      <c r="GWE236" s="28"/>
      <c r="GWF236" s="196"/>
      <c r="GWG236" s="119"/>
      <c r="GWH236" s="47"/>
      <c r="GWI236" s="47"/>
      <c r="GWJ236" s="48"/>
      <c r="GWK236" s="49"/>
      <c r="GWL236" s="28"/>
      <c r="GWM236" s="196"/>
      <c r="GWN236" s="119"/>
      <c r="GWO236" s="47"/>
      <c r="GWP236" s="47"/>
      <c r="GWQ236" s="48"/>
      <c r="GWR236" s="49"/>
      <c r="GWS236" s="28"/>
      <c r="GWT236" s="196"/>
      <c r="GWU236" s="119"/>
      <c r="GWV236" s="47"/>
      <c r="GWW236" s="47"/>
      <c r="GWX236" s="48"/>
      <c r="GWY236" s="49"/>
      <c r="GWZ236" s="28"/>
      <c r="GXA236" s="196"/>
      <c r="GXB236" s="119"/>
      <c r="GXC236" s="47"/>
      <c r="GXD236" s="47"/>
      <c r="GXE236" s="48"/>
      <c r="GXF236" s="49"/>
      <c r="GXG236" s="28"/>
      <c r="GXH236" s="196"/>
      <c r="GXI236" s="119"/>
      <c r="GXJ236" s="47"/>
      <c r="GXK236" s="47"/>
      <c r="GXL236" s="48"/>
      <c r="GXM236" s="49"/>
      <c r="GXN236" s="28"/>
      <c r="GXO236" s="196"/>
      <c r="GXP236" s="119"/>
      <c r="GXQ236" s="47"/>
      <c r="GXR236" s="47"/>
      <c r="GXS236" s="48"/>
      <c r="GXT236" s="49"/>
      <c r="GXU236" s="28"/>
      <c r="GXV236" s="196"/>
      <c r="GXW236" s="119"/>
      <c r="GXX236" s="47"/>
      <c r="GXY236" s="47"/>
      <c r="GXZ236" s="48"/>
      <c r="GYA236" s="49"/>
      <c r="GYB236" s="28"/>
      <c r="GYC236" s="196"/>
      <c r="GYD236" s="119"/>
      <c r="GYE236" s="47"/>
      <c r="GYF236" s="47"/>
      <c r="GYG236" s="48"/>
      <c r="GYH236" s="49"/>
      <c r="GYI236" s="28"/>
      <c r="GYJ236" s="196"/>
      <c r="GYK236" s="119"/>
      <c r="GYL236" s="47"/>
      <c r="GYM236" s="47"/>
      <c r="GYN236" s="48"/>
      <c r="GYO236" s="49"/>
      <c r="GYP236" s="28"/>
      <c r="GYQ236" s="196"/>
      <c r="GYR236" s="119"/>
      <c r="GYS236" s="47"/>
      <c r="GYT236" s="47"/>
      <c r="GYU236" s="48"/>
      <c r="GYV236" s="49"/>
      <c r="GYW236" s="28"/>
      <c r="GYX236" s="196"/>
      <c r="GYY236" s="119"/>
      <c r="GYZ236" s="47"/>
      <c r="GZA236" s="47"/>
      <c r="GZB236" s="48"/>
      <c r="GZC236" s="49"/>
      <c r="GZD236" s="28"/>
      <c r="GZE236" s="196"/>
      <c r="GZF236" s="119"/>
      <c r="GZG236" s="47"/>
      <c r="GZH236" s="47"/>
      <c r="GZI236" s="48"/>
      <c r="GZJ236" s="49"/>
      <c r="GZK236" s="28"/>
      <c r="GZL236" s="196"/>
      <c r="GZM236" s="119"/>
      <c r="GZN236" s="47"/>
      <c r="GZO236" s="47"/>
      <c r="GZP236" s="48"/>
      <c r="GZQ236" s="49"/>
      <c r="GZR236" s="28"/>
      <c r="GZS236" s="196"/>
      <c r="GZT236" s="119"/>
      <c r="GZU236" s="47"/>
      <c r="GZV236" s="47"/>
      <c r="GZW236" s="48"/>
      <c r="GZX236" s="49"/>
      <c r="GZY236" s="28"/>
      <c r="GZZ236" s="196"/>
      <c r="HAA236" s="119"/>
      <c r="HAB236" s="47"/>
      <c r="HAC236" s="47"/>
      <c r="HAD236" s="48"/>
      <c r="HAE236" s="49"/>
      <c r="HAF236" s="28"/>
      <c r="HAG236" s="196"/>
      <c r="HAH236" s="119"/>
      <c r="HAI236" s="47"/>
      <c r="HAJ236" s="47"/>
      <c r="HAK236" s="48"/>
      <c r="HAL236" s="49"/>
      <c r="HAM236" s="28"/>
      <c r="HAN236" s="196"/>
      <c r="HAO236" s="119"/>
      <c r="HAP236" s="47"/>
      <c r="HAQ236" s="47"/>
      <c r="HAR236" s="48"/>
      <c r="HAS236" s="49"/>
      <c r="HAT236" s="28"/>
      <c r="HAU236" s="196"/>
      <c r="HAV236" s="119"/>
      <c r="HAW236" s="47"/>
      <c r="HAX236" s="47"/>
      <c r="HAY236" s="48"/>
      <c r="HAZ236" s="49"/>
      <c r="HBA236" s="28"/>
      <c r="HBB236" s="196"/>
      <c r="HBC236" s="119"/>
      <c r="HBD236" s="47"/>
      <c r="HBE236" s="47"/>
      <c r="HBF236" s="48"/>
      <c r="HBG236" s="49"/>
      <c r="HBH236" s="28"/>
      <c r="HBI236" s="196"/>
      <c r="HBJ236" s="119"/>
      <c r="HBK236" s="47"/>
      <c r="HBL236" s="47"/>
      <c r="HBM236" s="48"/>
      <c r="HBN236" s="49"/>
      <c r="HBO236" s="28"/>
      <c r="HBP236" s="196"/>
      <c r="HBQ236" s="119"/>
      <c r="HBR236" s="47"/>
      <c r="HBS236" s="47"/>
      <c r="HBT236" s="48"/>
      <c r="HBU236" s="49"/>
      <c r="HBV236" s="28"/>
      <c r="HBW236" s="196"/>
      <c r="HBX236" s="119"/>
      <c r="HBY236" s="47"/>
      <c r="HBZ236" s="47"/>
      <c r="HCA236" s="48"/>
      <c r="HCB236" s="49"/>
      <c r="HCC236" s="28"/>
      <c r="HCD236" s="196"/>
      <c r="HCE236" s="119"/>
      <c r="HCF236" s="47"/>
      <c r="HCG236" s="47"/>
      <c r="HCH236" s="48"/>
      <c r="HCI236" s="49"/>
      <c r="HCJ236" s="28"/>
      <c r="HCK236" s="196"/>
      <c r="HCL236" s="119"/>
      <c r="HCM236" s="47"/>
      <c r="HCN236" s="47"/>
      <c r="HCO236" s="48"/>
      <c r="HCP236" s="49"/>
      <c r="HCQ236" s="28"/>
      <c r="HCR236" s="196"/>
      <c r="HCS236" s="119"/>
      <c r="HCT236" s="47"/>
      <c r="HCU236" s="47"/>
      <c r="HCV236" s="48"/>
      <c r="HCW236" s="49"/>
      <c r="HCX236" s="28"/>
      <c r="HCY236" s="196"/>
      <c r="HCZ236" s="119"/>
      <c r="HDA236" s="47"/>
      <c r="HDB236" s="47"/>
      <c r="HDC236" s="48"/>
      <c r="HDD236" s="49"/>
      <c r="HDE236" s="28"/>
      <c r="HDF236" s="196"/>
      <c r="HDG236" s="119"/>
      <c r="HDH236" s="47"/>
      <c r="HDI236" s="47"/>
      <c r="HDJ236" s="48"/>
      <c r="HDK236" s="49"/>
      <c r="HDL236" s="28"/>
      <c r="HDM236" s="196"/>
      <c r="HDN236" s="119"/>
      <c r="HDO236" s="47"/>
      <c r="HDP236" s="47"/>
      <c r="HDQ236" s="48"/>
      <c r="HDR236" s="49"/>
      <c r="HDS236" s="28"/>
      <c r="HDT236" s="196"/>
      <c r="HDU236" s="119"/>
      <c r="HDV236" s="47"/>
      <c r="HDW236" s="47"/>
      <c r="HDX236" s="48"/>
      <c r="HDY236" s="49"/>
      <c r="HDZ236" s="28"/>
      <c r="HEA236" s="196"/>
      <c r="HEB236" s="119"/>
      <c r="HEC236" s="47"/>
      <c r="HED236" s="47"/>
      <c r="HEE236" s="48"/>
      <c r="HEF236" s="49"/>
      <c r="HEG236" s="28"/>
      <c r="HEH236" s="196"/>
      <c r="HEI236" s="119"/>
      <c r="HEJ236" s="47"/>
      <c r="HEK236" s="47"/>
      <c r="HEL236" s="48"/>
      <c r="HEM236" s="49"/>
      <c r="HEN236" s="28"/>
      <c r="HEO236" s="196"/>
      <c r="HEP236" s="119"/>
      <c r="HEQ236" s="47"/>
      <c r="HER236" s="47"/>
      <c r="HES236" s="48"/>
      <c r="HET236" s="49"/>
      <c r="HEU236" s="28"/>
      <c r="HEV236" s="196"/>
      <c r="HEW236" s="119"/>
      <c r="HEX236" s="47"/>
      <c r="HEY236" s="47"/>
      <c r="HEZ236" s="48"/>
      <c r="HFA236" s="49"/>
      <c r="HFB236" s="28"/>
      <c r="HFC236" s="196"/>
      <c r="HFD236" s="119"/>
      <c r="HFE236" s="47"/>
      <c r="HFF236" s="47"/>
      <c r="HFG236" s="48"/>
      <c r="HFH236" s="49"/>
      <c r="HFI236" s="28"/>
      <c r="HFJ236" s="196"/>
      <c r="HFK236" s="119"/>
      <c r="HFL236" s="47"/>
      <c r="HFM236" s="47"/>
      <c r="HFN236" s="48"/>
      <c r="HFO236" s="49"/>
      <c r="HFP236" s="28"/>
      <c r="HFQ236" s="196"/>
      <c r="HFR236" s="119"/>
      <c r="HFS236" s="47"/>
      <c r="HFT236" s="47"/>
      <c r="HFU236" s="48"/>
      <c r="HFV236" s="49"/>
      <c r="HFW236" s="28"/>
      <c r="HFX236" s="196"/>
      <c r="HFY236" s="119"/>
      <c r="HFZ236" s="47"/>
      <c r="HGA236" s="47"/>
      <c r="HGB236" s="48"/>
      <c r="HGC236" s="49"/>
      <c r="HGD236" s="28"/>
      <c r="HGE236" s="196"/>
      <c r="HGF236" s="119"/>
      <c r="HGG236" s="47"/>
      <c r="HGH236" s="47"/>
      <c r="HGI236" s="48"/>
      <c r="HGJ236" s="49"/>
      <c r="HGK236" s="28"/>
      <c r="HGL236" s="196"/>
      <c r="HGM236" s="119"/>
      <c r="HGN236" s="47"/>
      <c r="HGO236" s="47"/>
      <c r="HGP236" s="48"/>
      <c r="HGQ236" s="49"/>
      <c r="HGR236" s="28"/>
      <c r="HGS236" s="196"/>
      <c r="HGT236" s="119"/>
      <c r="HGU236" s="47"/>
      <c r="HGV236" s="47"/>
      <c r="HGW236" s="48"/>
      <c r="HGX236" s="49"/>
      <c r="HGY236" s="28"/>
      <c r="HGZ236" s="196"/>
      <c r="HHA236" s="119"/>
      <c r="HHB236" s="47"/>
      <c r="HHC236" s="47"/>
      <c r="HHD236" s="48"/>
      <c r="HHE236" s="49"/>
      <c r="HHF236" s="28"/>
      <c r="HHG236" s="196"/>
      <c r="HHH236" s="119"/>
      <c r="HHI236" s="47"/>
      <c r="HHJ236" s="47"/>
      <c r="HHK236" s="48"/>
      <c r="HHL236" s="49"/>
      <c r="HHM236" s="28"/>
      <c r="HHN236" s="196"/>
      <c r="HHO236" s="119"/>
      <c r="HHP236" s="47"/>
      <c r="HHQ236" s="47"/>
      <c r="HHR236" s="48"/>
      <c r="HHS236" s="49"/>
      <c r="HHT236" s="28"/>
      <c r="HHU236" s="196"/>
      <c r="HHV236" s="119"/>
      <c r="HHW236" s="47"/>
      <c r="HHX236" s="47"/>
      <c r="HHY236" s="48"/>
      <c r="HHZ236" s="49"/>
      <c r="HIA236" s="28"/>
      <c r="HIB236" s="196"/>
      <c r="HIC236" s="119"/>
      <c r="HID236" s="47"/>
      <c r="HIE236" s="47"/>
      <c r="HIF236" s="48"/>
      <c r="HIG236" s="49"/>
      <c r="HIH236" s="28"/>
      <c r="HII236" s="196"/>
      <c r="HIJ236" s="119"/>
      <c r="HIK236" s="47"/>
      <c r="HIL236" s="47"/>
      <c r="HIM236" s="48"/>
      <c r="HIN236" s="49"/>
      <c r="HIO236" s="28"/>
      <c r="HIP236" s="196"/>
      <c r="HIQ236" s="119"/>
      <c r="HIR236" s="47"/>
      <c r="HIS236" s="47"/>
      <c r="HIT236" s="48"/>
      <c r="HIU236" s="49"/>
      <c r="HIV236" s="28"/>
      <c r="HIW236" s="196"/>
      <c r="HIX236" s="119"/>
      <c r="HIY236" s="47"/>
      <c r="HIZ236" s="47"/>
      <c r="HJA236" s="48"/>
      <c r="HJB236" s="49"/>
      <c r="HJC236" s="28"/>
      <c r="HJD236" s="196"/>
      <c r="HJE236" s="119"/>
      <c r="HJF236" s="47"/>
      <c r="HJG236" s="47"/>
      <c r="HJH236" s="48"/>
      <c r="HJI236" s="49"/>
      <c r="HJJ236" s="28"/>
      <c r="HJK236" s="196"/>
      <c r="HJL236" s="119"/>
      <c r="HJM236" s="47"/>
      <c r="HJN236" s="47"/>
      <c r="HJO236" s="48"/>
      <c r="HJP236" s="49"/>
      <c r="HJQ236" s="28"/>
      <c r="HJR236" s="196"/>
      <c r="HJS236" s="119"/>
      <c r="HJT236" s="47"/>
      <c r="HJU236" s="47"/>
      <c r="HJV236" s="48"/>
      <c r="HJW236" s="49"/>
      <c r="HJX236" s="28"/>
      <c r="HJY236" s="196"/>
      <c r="HJZ236" s="119"/>
      <c r="HKA236" s="47"/>
      <c r="HKB236" s="47"/>
      <c r="HKC236" s="48"/>
      <c r="HKD236" s="49"/>
      <c r="HKE236" s="28"/>
      <c r="HKF236" s="196"/>
      <c r="HKG236" s="119"/>
      <c r="HKH236" s="47"/>
      <c r="HKI236" s="47"/>
      <c r="HKJ236" s="48"/>
      <c r="HKK236" s="49"/>
      <c r="HKL236" s="28"/>
      <c r="HKM236" s="196"/>
      <c r="HKN236" s="119"/>
      <c r="HKO236" s="47"/>
      <c r="HKP236" s="47"/>
      <c r="HKQ236" s="48"/>
      <c r="HKR236" s="49"/>
      <c r="HKS236" s="28"/>
      <c r="HKT236" s="196"/>
      <c r="HKU236" s="119"/>
      <c r="HKV236" s="47"/>
      <c r="HKW236" s="47"/>
      <c r="HKX236" s="48"/>
      <c r="HKY236" s="49"/>
      <c r="HKZ236" s="28"/>
      <c r="HLA236" s="196"/>
      <c r="HLB236" s="119"/>
      <c r="HLC236" s="47"/>
      <c r="HLD236" s="47"/>
      <c r="HLE236" s="48"/>
      <c r="HLF236" s="49"/>
      <c r="HLG236" s="28"/>
      <c r="HLH236" s="196"/>
      <c r="HLI236" s="119"/>
      <c r="HLJ236" s="47"/>
      <c r="HLK236" s="47"/>
      <c r="HLL236" s="48"/>
      <c r="HLM236" s="49"/>
      <c r="HLN236" s="28"/>
      <c r="HLO236" s="196"/>
      <c r="HLP236" s="119"/>
      <c r="HLQ236" s="47"/>
      <c r="HLR236" s="47"/>
      <c r="HLS236" s="48"/>
      <c r="HLT236" s="49"/>
      <c r="HLU236" s="28"/>
      <c r="HLV236" s="196"/>
      <c r="HLW236" s="119"/>
      <c r="HLX236" s="47"/>
      <c r="HLY236" s="47"/>
      <c r="HLZ236" s="48"/>
      <c r="HMA236" s="49"/>
      <c r="HMB236" s="28"/>
      <c r="HMC236" s="196"/>
      <c r="HMD236" s="119"/>
      <c r="HME236" s="47"/>
      <c r="HMF236" s="47"/>
      <c r="HMG236" s="48"/>
      <c r="HMH236" s="49"/>
      <c r="HMI236" s="28"/>
      <c r="HMJ236" s="196"/>
      <c r="HMK236" s="119"/>
      <c r="HML236" s="47"/>
      <c r="HMM236" s="47"/>
      <c r="HMN236" s="48"/>
      <c r="HMO236" s="49"/>
      <c r="HMP236" s="28"/>
      <c r="HMQ236" s="196"/>
      <c r="HMR236" s="119"/>
      <c r="HMS236" s="47"/>
      <c r="HMT236" s="47"/>
      <c r="HMU236" s="48"/>
      <c r="HMV236" s="49"/>
      <c r="HMW236" s="28"/>
      <c r="HMX236" s="196"/>
      <c r="HMY236" s="119"/>
      <c r="HMZ236" s="47"/>
      <c r="HNA236" s="47"/>
      <c r="HNB236" s="48"/>
      <c r="HNC236" s="49"/>
      <c r="HND236" s="28"/>
      <c r="HNE236" s="196"/>
      <c r="HNF236" s="119"/>
      <c r="HNG236" s="47"/>
      <c r="HNH236" s="47"/>
      <c r="HNI236" s="48"/>
      <c r="HNJ236" s="49"/>
      <c r="HNK236" s="28"/>
      <c r="HNL236" s="196"/>
      <c r="HNM236" s="119"/>
      <c r="HNN236" s="47"/>
      <c r="HNO236" s="47"/>
      <c r="HNP236" s="48"/>
      <c r="HNQ236" s="49"/>
      <c r="HNR236" s="28"/>
      <c r="HNS236" s="196"/>
      <c r="HNT236" s="119"/>
      <c r="HNU236" s="47"/>
      <c r="HNV236" s="47"/>
      <c r="HNW236" s="48"/>
      <c r="HNX236" s="49"/>
      <c r="HNY236" s="28"/>
      <c r="HNZ236" s="196"/>
      <c r="HOA236" s="119"/>
      <c r="HOB236" s="47"/>
      <c r="HOC236" s="47"/>
      <c r="HOD236" s="48"/>
      <c r="HOE236" s="49"/>
      <c r="HOF236" s="28"/>
      <c r="HOG236" s="196"/>
      <c r="HOH236" s="119"/>
      <c r="HOI236" s="47"/>
      <c r="HOJ236" s="47"/>
      <c r="HOK236" s="48"/>
      <c r="HOL236" s="49"/>
      <c r="HOM236" s="28"/>
      <c r="HON236" s="196"/>
      <c r="HOO236" s="119"/>
      <c r="HOP236" s="47"/>
      <c r="HOQ236" s="47"/>
      <c r="HOR236" s="48"/>
      <c r="HOS236" s="49"/>
      <c r="HOT236" s="28"/>
      <c r="HOU236" s="196"/>
      <c r="HOV236" s="119"/>
      <c r="HOW236" s="47"/>
      <c r="HOX236" s="47"/>
      <c r="HOY236" s="48"/>
      <c r="HOZ236" s="49"/>
      <c r="HPA236" s="28"/>
      <c r="HPB236" s="196"/>
      <c r="HPC236" s="119"/>
      <c r="HPD236" s="47"/>
      <c r="HPE236" s="47"/>
      <c r="HPF236" s="48"/>
      <c r="HPG236" s="49"/>
      <c r="HPH236" s="28"/>
      <c r="HPI236" s="196"/>
      <c r="HPJ236" s="119"/>
      <c r="HPK236" s="47"/>
      <c r="HPL236" s="47"/>
      <c r="HPM236" s="48"/>
      <c r="HPN236" s="49"/>
      <c r="HPO236" s="28"/>
      <c r="HPP236" s="196"/>
      <c r="HPQ236" s="119"/>
      <c r="HPR236" s="47"/>
      <c r="HPS236" s="47"/>
      <c r="HPT236" s="48"/>
      <c r="HPU236" s="49"/>
      <c r="HPV236" s="28"/>
      <c r="HPW236" s="196"/>
      <c r="HPX236" s="119"/>
      <c r="HPY236" s="47"/>
      <c r="HPZ236" s="47"/>
      <c r="HQA236" s="48"/>
      <c r="HQB236" s="49"/>
      <c r="HQC236" s="28"/>
      <c r="HQD236" s="196"/>
      <c r="HQE236" s="119"/>
      <c r="HQF236" s="47"/>
      <c r="HQG236" s="47"/>
      <c r="HQH236" s="48"/>
      <c r="HQI236" s="49"/>
      <c r="HQJ236" s="28"/>
      <c r="HQK236" s="196"/>
      <c r="HQL236" s="119"/>
      <c r="HQM236" s="47"/>
      <c r="HQN236" s="47"/>
      <c r="HQO236" s="48"/>
      <c r="HQP236" s="49"/>
      <c r="HQQ236" s="28"/>
      <c r="HQR236" s="196"/>
      <c r="HQS236" s="119"/>
      <c r="HQT236" s="47"/>
      <c r="HQU236" s="47"/>
      <c r="HQV236" s="48"/>
      <c r="HQW236" s="49"/>
      <c r="HQX236" s="28"/>
      <c r="HQY236" s="196"/>
      <c r="HQZ236" s="119"/>
      <c r="HRA236" s="47"/>
      <c r="HRB236" s="47"/>
      <c r="HRC236" s="48"/>
      <c r="HRD236" s="49"/>
      <c r="HRE236" s="28"/>
      <c r="HRF236" s="196"/>
      <c r="HRG236" s="119"/>
      <c r="HRH236" s="47"/>
      <c r="HRI236" s="47"/>
      <c r="HRJ236" s="48"/>
      <c r="HRK236" s="49"/>
      <c r="HRL236" s="28"/>
      <c r="HRM236" s="196"/>
      <c r="HRN236" s="119"/>
      <c r="HRO236" s="47"/>
      <c r="HRP236" s="47"/>
      <c r="HRQ236" s="48"/>
      <c r="HRR236" s="49"/>
      <c r="HRS236" s="28"/>
      <c r="HRT236" s="196"/>
      <c r="HRU236" s="119"/>
      <c r="HRV236" s="47"/>
      <c r="HRW236" s="47"/>
      <c r="HRX236" s="48"/>
      <c r="HRY236" s="49"/>
      <c r="HRZ236" s="28"/>
      <c r="HSA236" s="196"/>
      <c r="HSB236" s="119"/>
      <c r="HSC236" s="47"/>
      <c r="HSD236" s="47"/>
      <c r="HSE236" s="48"/>
      <c r="HSF236" s="49"/>
      <c r="HSG236" s="28"/>
      <c r="HSH236" s="196"/>
      <c r="HSI236" s="119"/>
      <c r="HSJ236" s="47"/>
      <c r="HSK236" s="47"/>
      <c r="HSL236" s="48"/>
      <c r="HSM236" s="49"/>
      <c r="HSN236" s="28"/>
      <c r="HSO236" s="196"/>
      <c r="HSP236" s="119"/>
      <c r="HSQ236" s="47"/>
      <c r="HSR236" s="47"/>
      <c r="HSS236" s="48"/>
      <c r="HST236" s="49"/>
      <c r="HSU236" s="28"/>
      <c r="HSV236" s="196"/>
      <c r="HSW236" s="119"/>
      <c r="HSX236" s="47"/>
      <c r="HSY236" s="47"/>
      <c r="HSZ236" s="48"/>
      <c r="HTA236" s="49"/>
      <c r="HTB236" s="28"/>
      <c r="HTC236" s="196"/>
      <c r="HTD236" s="119"/>
      <c r="HTE236" s="47"/>
      <c r="HTF236" s="47"/>
      <c r="HTG236" s="48"/>
      <c r="HTH236" s="49"/>
      <c r="HTI236" s="28"/>
      <c r="HTJ236" s="196"/>
      <c r="HTK236" s="119"/>
      <c r="HTL236" s="47"/>
      <c r="HTM236" s="47"/>
      <c r="HTN236" s="48"/>
      <c r="HTO236" s="49"/>
      <c r="HTP236" s="28"/>
      <c r="HTQ236" s="196"/>
      <c r="HTR236" s="119"/>
      <c r="HTS236" s="47"/>
      <c r="HTT236" s="47"/>
      <c r="HTU236" s="48"/>
      <c r="HTV236" s="49"/>
      <c r="HTW236" s="28"/>
      <c r="HTX236" s="196"/>
      <c r="HTY236" s="119"/>
      <c r="HTZ236" s="47"/>
      <c r="HUA236" s="47"/>
      <c r="HUB236" s="48"/>
      <c r="HUC236" s="49"/>
      <c r="HUD236" s="28"/>
      <c r="HUE236" s="196"/>
      <c r="HUF236" s="119"/>
      <c r="HUG236" s="47"/>
      <c r="HUH236" s="47"/>
      <c r="HUI236" s="48"/>
      <c r="HUJ236" s="49"/>
      <c r="HUK236" s="28"/>
      <c r="HUL236" s="196"/>
      <c r="HUM236" s="119"/>
      <c r="HUN236" s="47"/>
      <c r="HUO236" s="47"/>
      <c r="HUP236" s="48"/>
      <c r="HUQ236" s="49"/>
      <c r="HUR236" s="28"/>
      <c r="HUS236" s="196"/>
      <c r="HUT236" s="119"/>
      <c r="HUU236" s="47"/>
      <c r="HUV236" s="47"/>
      <c r="HUW236" s="48"/>
      <c r="HUX236" s="49"/>
      <c r="HUY236" s="28"/>
      <c r="HUZ236" s="196"/>
      <c r="HVA236" s="119"/>
      <c r="HVB236" s="47"/>
      <c r="HVC236" s="47"/>
      <c r="HVD236" s="48"/>
      <c r="HVE236" s="49"/>
      <c r="HVF236" s="28"/>
      <c r="HVG236" s="196"/>
      <c r="HVH236" s="119"/>
      <c r="HVI236" s="47"/>
      <c r="HVJ236" s="47"/>
      <c r="HVK236" s="48"/>
      <c r="HVL236" s="49"/>
      <c r="HVM236" s="28"/>
      <c r="HVN236" s="196"/>
      <c r="HVO236" s="119"/>
      <c r="HVP236" s="47"/>
      <c r="HVQ236" s="47"/>
      <c r="HVR236" s="48"/>
      <c r="HVS236" s="49"/>
      <c r="HVT236" s="28"/>
      <c r="HVU236" s="196"/>
      <c r="HVV236" s="119"/>
      <c r="HVW236" s="47"/>
      <c r="HVX236" s="47"/>
      <c r="HVY236" s="48"/>
      <c r="HVZ236" s="49"/>
      <c r="HWA236" s="28"/>
      <c r="HWB236" s="196"/>
      <c r="HWC236" s="119"/>
      <c r="HWD236" s="47"/>
      <c r="HWE236" s="47"/>
      <c r="HWF236" s="48"/>
      <c r="HWG236" s="49"/>
      <c r="HWH236" s="28"/>
      <c r="HWI236" s="196"/>
      <c r="HWJ236" s="119"/>
      <c r="HWK236" s="47"/>
      <c r="HWL236" s="47"/>
      <c r="HWM236" s="48"/>
      <c r="HWN236" s="49"/>
      <c r="HWO236" s="28"/>
      <c r="HWP236" s="196"/>
      <c r="HWQ236" s="119"/>
      <c r="HWR236" s="47"/>
      <c r="HWS236" s="47"/>
      <c r="HWT236" s="48"/>
      <c r="HWU236" s="49"/>
      <c r="HWV236" s="28"/>
      <c r="HWW236" s="196"/>
      <c r="HWX236" s="119"/>
      <c r="HWY236" s="47"/>
      <c r="HWZ236" s="47"/>
      <c r="HXA236" s="48"/>
      <c r="HXB236" s="49"/>
      <c r="HXC236" s="28"/>
      <c r="HXD236" s="196"/>
      <c r="HXE236" s="119"/>
      <c r="HXF236" s="47"/>
      <c r="HXG236" s="47"/>
      <c r="HXH236" s="48"/>
      <c r="HXI236" s="49"/>
      <c r="HXJ236" s="28"/>
      <c r="HXK236" s="196"/>
      <c r="HXL236" s="119"/>
      <c r="HXM236" s="47"/>
      <c r="HXN236" s="47"/>
      <c r="HXO236" s="48"/>
      <c r="HXP236" s="49"/>
      <c r="HXQ236" s="28"/>
      <c r="HXR236" s="196"/>
      <c r="HXS236" s="119"/>
      <c r="HXT236" s="47"/>
      <c r="HXU236" s="47"/>
      <c r="HXV236" s="48"/>
      <c r="HXW236" s="49"/>
      <c r="HXX236" s="28"/>
      <c r="HXY236" s="196"/>
      <c r="HXZ236" s="119"/>
      <c r="HYA236" s="47"/>
      <c r="HYB236" s="47"/>
      <c r="HYC236" s="48"/>
      <c r="HYD236" s="49"/>
      <c r="HYE236" s="28"/>
      <c r="HYF236" s="196"/>
      <c r="HYG236" s="119"/>
      <c r="HYH236" s="47"/>
      <c r="HYI236" s="47"/>
      <c r="HYJ236" s="48"/>
      <c r="HYK236" s="49"/>
      <c r="HYL236" s="28"/>
      <c r="HYM236" s="196"/>
      <c r="HYN236" s="119"/>
      <c r="HYO236" s="47"/>
      <c r="HYP236" s="47"/>
      <c r="HYQ236" s="48"/>
      <c r="HYR236" s="49"/>
      <c r="HYS236" s="28"/>
      <c r="HYT236" s="196"/>
      <c r="HYU236" s="119"/>
      <c r="HYV236" s="47"/>
      <c r="HYW236" s="47"/>
      <c r="HYX236" s="48"/>
      <c r="HYY236" s="49"/>
      <c r="HYZ236" s="28"/>
      <c r="HZA236" s="196"/>
      <c r="HZB236" s="119"/>
      <c r="HZC236" s="47"/>
      <c r="HZD236" s="47"/>
      <c r="HZE236" s="48"/>
      <c r="HZF236" s="49"/>
      <c r="HZG236" s="28"/>
      <c r="HZH236" s="196"/>
      <c r="HZI236" s="119"/>
      <c r="HZJ236" s="47"/>
      <c r="HZK236" s="47"/>
      <c r="HZL236" s="48"/>
      <c r="HZM236" s="49"/>
      <c r="HZN236" s="28"/>
      <c r="HZO236" s="196"/>
      <c r="HZP236" s="119"/>
      <c r="HZQ236" s="47"/>
      <c r="HZR236" s="47"/>
      <c r="HZS236" s="48"/>
      <c r="HZT236" s="49"/>
      <c r="HZU236" s="28"/>
      <c r="HZV236" s="196"/>
      <c r="HZW236" s="119"/>
      <c r="HZX236" s="47"/>
      <c r="HZY236" s="47"/>
      <c r="HZZ236" s="48"/>
      <c r="IAA236" s="49"/>
      <c r="IAB236" s="28"/>
      <c r="IAC236" s="196"/>
      <c r="IAD236" s="119"/>
      <c r="IAE236" s="47"/>
      <c r="IAF236" s="47"/>
      <c r="IAG236" s="48"/>
      <c r="IAH236" s="49"/>
      <c r="IAI236" s="28"/>
      <c r="IAJ236" s="196"/>
      <c r="IAK236" s="119"/>
      <c r="IAL236" s="47"/>
      <c r="IAM236" s="47"/>
      <c r="IAN236" s="48"/>
      <c r="IAO236" s="49"/>
      <c r="IAP236" s="28"/>
      <c r="IAQ236" s="196"/>
      <c r="IAR236" s="119"/>
      <c r="IAS236" s="47"/>
      <c r="IAT236" s="47"/>
      <c r="IAU236" s="48"/>
      <c r="IAV236" s="49"/>
      <c r="IAW236" s="28"/>
      <c r="IAX236" s="196"/>
      <c r="IAY236" s="119"/>
      <c r="IAZ236" s="47"/>
      <c r="IBA236" s="47"/>
      <c r="IBB236" s="48"/>
      <c r="IBC236" s="49"/>
      <c r="IBD236" s="28"/>
      <c r="IBE236" s="196"/>
      <c r="IBF236" s="119"/>
      <c r="IBG236" s="47"/>
      <c r="IBH236" s="47"/>
      <c r="IBI236" s="48"/>
      <c r="IBJ236" s="49"/>
      <c r="IBK236" s="28"/>
      <c r="IBL236" s="196"/>
      <c r="IBM236" s="119"/>
      <c r="IBN236" s="47"/>
      <c r="IBO236" s="47"/>
      <c r="IBP236" s="48"/>
      <c r="IBQ236" s="49"/>
      <c r="IBR236" s="28"/>
      <c r="IBS236" s="196"/>
      <c r="IBT236" s="119"/>
      <c r="IBU236" s="47"/>
      <c r="IBV236" s="47"/>
      <c r="IBW236" s="48"/>
      <c r="IBX236" s="49"/>
      <c r="IBY236" s="28"/>
      <c r="IBZ236" s="196"/>
      <c r="ICA236" s="119"/>
      <c r="ICB236" s="47"/>
      <c r="ICC236" s="47"/>
      <c r="ICD236" s="48"/>
      <c r="ICE236" s="49"/>
      <c r="ICF236" s="28"/>
      <c r="ICG236" s="196"/>
      <c r="ICH236" s="119"/>
      <c r="ICI236" s="47"/>
      <c r="ICJ236" s="47"/>
      <c r="ICK236" s="48"/>
      <c r="ICL236" s="49"/>
      <c r="ICM236" s="28"/>
      <c r="ICN236" s="196"/>
      <c r="ICO236" s="119"/>
      <c r="ICP236" s="47"/>
      <c r="ICQ236" s="47"/>
      <c r="ICR236" s="48"/>
      <c r="ICS236" s="49"/>
      <c r="ICT236" s="28"/>
      <c r="ICU236" s="196"/>
      <c r="ICV236" s="119"/>
      <c r="ICW236" s="47"/>
      <c r="ICX236" s="47"/>
      <c r="ICY236" s="48"/>
      <c r="ICZ236" s="49"/>
      <c r="IDA236" s="28"/>
      <c r="IDB236" s="196"/>
      <c r="IDC236" s="119"/>
      <c r="IDD236" s="47"/>
      <c r="IDE236" s="47"/>
      <c r="IDF236" s="48"/>
      <c r="IDG236" s="49"/>
      <c r="IDH236" s="28"/>
      <c r="IDI236" s="196"/>
      <c r="IDJ236" s="119"/>
      <c r="IDK236" s="47"/>
      <c r="IDL236" s="47"/>
      <c r="IDM236" s="48"/>
      <c r="IDN236" s="49"/>
      <c r="IDO236" s="28"/>
      <c r="IDP236" s="196"/>
      <c r="IDQ236" s="119"/>
      <c r="IDR236" s="47"/>
      <c r="IDS236" s="47"/>
      <c r="IDT236" s="48"/>
      <c r="IDU236" s="49"/>
      <c r="IDV236" s="28"/>
      <c r="IDW236" s="196"/>
      <c r="IDX236" s="119"/>
      <c r="IDY236" s="47"/>
      <c r="IDZ236" s="47"/>
      <c r="IEA236" s="48"/>
      <c r="IEB236" s="49"/>
      <c r="IEC236" s="28"/>
      <c r="IED236" s="196"/>
      <c r="IEE236" s="119"/>
      <c r="IEF236" s="47"/>
      <c r="IEG236" s="47"/>
      <c r="IEH236" s="48"/>
      <c r="IEI236" s="49"/>
      <c r="IEJ236" s="28"/>
      <c r="IEK236" s="196"/>
      <c r="IEL236" s="119"/>
      <c r="IEM236" s="47"/>
      <c r="IEN236" s="47"/>
      <c r="IEO236" s="48"/>
      <c r="IEP236" s="49"/>
      <c r="IEQ236" s="28"/>
      <c r="IER236" s="196"/>
      <c r="IES236" s="119"/>
      <c r="IET236" s="47"/>
      <c r="IEU236" s="47"/>
      <c r="IEV236" s="48"/>
      <c r="IEW236" s="49"/>
      <c r="IEX236" s="28"/>
      <c r="IEY236" s="196"/>
      <c r="IEZ236" s="119"/>
      <c r="IFA236" s="47"/>
      <c r="IFB236" s="47"/>
      <c r="IFC236" s="48"/>
      <c r="IFD236" s="49"/>
      <c r="IFE236" s="28"/>
      <c r="IFF236" s="196"/>
      <c r="IFG236" s="119"/>
      <c r="IFH236" s="47"/>
      <c r="IFI236" s="47"/>
      <c r="IFJ236" s="48"/>
      <c r="IFK236" s="49"/>
      <c r="IFL236" s="28"/>
      <c r="IFM236" s="196"/>
      <c r="IFN236" s="119"/>
      <c r="IFO236" s="47"/>
      <c r="IFP236" s="47"/>
      <c r="IFQ236" s="48"/>
      <c r="IFR236" s="49"/>
      <c r="IFS236" s="28"/>
      <c r="IFT236" s="196"/>
      <c r="IFU236" s="119"/>
      <c r="IFV236" s="47"/>
      <c r="IFW236" s="47"/>
      <c r="IFX236" s="48"/>
      <c r="IFY236" s="49"/>
      <c r="IFZ236" s="28"/>
      <c r="IGA236" s="196"/>
      <c r="IGB236" s="119"/>
      <c r="IGC236" s="47"/>
      <c r="IGD236" s="47"/>
      <c r="IGE236" s="48"/>
      <c r="IGF236" s="49"/>
      <c r="IGG236" s="28"/>
      <c r="IGH236" s="196"/>
      <c r="IGI236" s="119"/>
      <c r="IGJ236" s="47"/>
      <c r="IGK236" s="47"/>
      <c r="IGL236" s="48"/>
      <c r="IGM236" s="49"/>
      <c r="IGN236" s="28"/>
      <c r="IGO236" s="196"/>
      <c r="IGP236" s="119"/>
      <c r="IGQ236" s="47"/>
      <c r="IGR236" s="47"/>
      <c r="IGS236" s="48"/>
      <c r="IGT236" s="49"/>
      <c r="IGU236" s="28"/>
      <c r="IGV236" s="196"/>
      <c r="IGW236" s="119"/>
      <c r="IGX236" s="47"/>
      <c r="IGY236" s="47"/>
      <c r="IGZ236" s="48"/>
      <c r="IHA236" s="49"/>
      <c r="IHB236" s="28"/>
      <c r="IHC236" s="196"/>
      <c r="IHD236" s="119"/>
      <c r="IHE236" s="47"/>
      <c r="IHF236" s="47"/>
      <c r="IHG236" s="48"/>
      <c r="IHH236" s="49"/>
      <c r="IHI236" s="28"/>
      <c r="IHJ236" s="196"/>
      <c r="IHK236" s="119"/>
      <c r="IHL236" s="47"/>
      <c r="IHM236" s="47"/>
      <c r="IHN236" s="48"/>
      <c r="IHO236" s="49"/>
      <c r="IHP236" s="28"/>
      <c r="IHQ236" s="196"/>
      <c r="IHR236" s="119"/>
      <c r="IHS236" s="47"/>
      <c r="IHT236" s="47"/>
      <c r="IHU236" s="48"/>
      <c r="IHV236" s="49"/>
      <c r="IHW236" s="28"/>
      <c r="IHX236" s="196"/>
      <c r="IHY236" s="119"/>
      <c r="IHZ236" s="47"/>
      <c r="IIA236" s="47"/>
      <c r="IIB236" s="48"/>
      <c r="IIC236" s="49"/>
      <c r="IID236" s="28"/>
      <c r="IIE236" s="196"/>
      <c r="IIF236" s="119"/>
      <c r="IIG236" s="47"/>
      <c r="IIH236" s="47"/>
      <c r="III236" s="48"/>
      <c r="IIJ236" s="49"/>
      <c r="IIK236" s="28"/>
      <c r="IIL236" s="196"/>
      <c r="IIM236" s="119"/>
      <c r="IIN236" s="47"/>
      <c r="IIO236" s="47"/>
      <c r="IIP236" s="48"/>
      <c r="IIQ236" s="49"/>
      <c r="IIR236" s="28"/>
      <c r="IIS236" s="196"/>
      <c r="IIT236" s="119"/>
      <c r="IIU236" s="47"/>
      <c r="IIV236" s="47"/>
      <c r="IIW236" s="48"/>
      <c r="IIX236" s="49"/>
      <c r="IIY236" s="28"/>
      <c r="IIZ236" s="196"/>
      <c r="IJA236" s="119"/>
      <c r="IJB236" s="47"/>
      <c r="IJC236" s="47"/>
      <c r="IJD236" s="48"/>
      <c r="IJE236" s="49"/>
      <c r="IJF236" s="28"/>
      <c r="IJG236" s="196"/>
      <c r="IJH236" s="119"/>
      <c r="IJI236" s="47"/>
      <c r="IJJ236" s="47"/>
      <c r="IJK236" s="48"/>
      <c r="IJL236" s="49"/>
      <c r="IJM236" s="28"/>
      <c r="IJN236" s="196"/>
      <c r="IJO236" s="119"/>
      <c r="IJP236" s="47"/>
      <c r="IJQ236" s="47"/>
      <c r="IJR236" s="48"/>
      <c r="IJS236" s="49"/>
      <c r="IJT236" s="28"/>
      <c r="IJU236" s="196"/>
      <c r="IJV236" s="119"/>
      <c r="IJW236" s="47"/>
      <c r="IJX236" s="47"/>
      <c r="IJY236" s="48"/>
      <c r="IJZ236" s="49"/>
      <c r="IKA236" s="28"/>
      <c r="IKB236" s="196"/>
      <c r="IKC236" s="119"/>
      <c r="IKD236" s="47"/>
      <c r="IKE236" s="47"/>
      <c r="IKF236" s="48"/>
      <c r="IKG236" s="49"/>
      <c r="IKH236" s="28"/>
      <c r="IKI236" s="196"/>
      <c r="IKJ236" s="119"/>
      <c r="IKK236" s="47"/>
      <c r="IKL236" s="47"/>
      <c r="IKM236" s="48"/>
      <c r="IKN236" s="49"/>
      <c r="IKO236" s="28"/>
      <c r="IKP236" s="196"/>
      <c r="IKQ236" s="119"/>
      <c r="IKR236" s="47"/>
      <c r="IKS236" s="47"/>
      <c r="IKT236" s="48"/>
      <c r="IKU236" s="49"/>
      <c r="IKV236" s="28"/>
      <c r="IKW236" s="196"/>
      <c r="IKX236" s="119"/>
      <c r="IKY236" s="47"/>
      <c r="IKZ236" s="47"/>
      <c r="ILA236" s="48"/>
      <c r="ILB236" s="49"/>
      <c r="ILC236" s="28"/>
      <c r="ILD236" s="196"/>
      <c r="ILE236" s="119"/>
      <c r="ILF236" s="47"/>
      <c r="ILG236" s="47"/>
      <c r="ILH236" s="48"/>
      <c r="ILI236" s="49"/>
      <c r="ILJ236" s="28"/>
      <c r="ILK236" s="196"/>
      <c r="ILL236" s="119"/>
      <c r="ILM236" s="47"/>
      <c r="ILN236" s="47"/>
      <c r="ILO236" s="48"/>
      <c r="ILP236" s="49"/>
      <c r="ILQ236" s="28"/>
      <c r="ILR236" s="196"/>
      <c r="ILS236" s="119"/>
      <c r="ILT236" s="47"/>
      <c r="ILU236" s="47"/>
      <c r="ILV236" s="48"/>
      <c r="ILW236" s="49"/>
      <c r="ILX236" s="28"/>
      <c r="ILY236" s="196"/>
      <c r="ILZ236" s="119"/>
      <c r="IMA236" s="47"/>
      <c r="IMB236" s="47"/>
      <c r="IMC236" s="48"/>
      <c r="IMD236" s="49"/>
      <c r="IME236" s="28"/>
      <c r="IMF236" s="196"/>
      <c r="IMG236" s="119"/>
      <c r="IMH236" s="47"/>
      <c r="IMI236" s="47"/>
      <c r="IMJ236" s="48"/>
      <c r="IMK236" s="49"/>
      <c r="IML236" s="28"/>
      <c r="IMM236" s="196"/>
      <c r="IMN236" s="119"/>
      <c r="IMO236" s="47"/>
      <c r="IMP236" s="47"/>
      <c r="IMQ236" s="48"/>
      <c r="IMR236" s="49"/>
      <c r="IMS236" s="28"/>
      <c r="IMT236" s="196"/>
      <c r="IMU236" s="119"/>
      <c r="IMV236" s="47"/>
      <c r="IMW236" s="47"/>
      <c r="IMX236" s="48"/>
      <c r="IMY236" s="49"/>
      <c r="IMZ236" s="28"/>
      <c r="INA236" s="196"/>
      <c r="INB236" s="119"/>
      <c r="INC236" s="47"/>
      <c r="IND236" s="47"/>
      <c r="INE236" s="48"/>
      <c r="INF236" s="49"/>
      <c r="ING236" s="28"/>
      <c r="INH236" s="196"/>
      <c r="INI236" s="119"/>
      <c r="INJ236" s="47"/>
      <c r="INK236" s="47"/>
      <c r="INL236" s="48"/>
      <c r="INM236" s="49"/>
      <c r="INN236" s="28"/>
      <c r="INO236" s="196"/>
      <c r="INP236" s="119"/>
      <c r="INQ236" s="47"/>
      <c r="INR236" s="47"/>
      <c r="INS236" s="48"/>
      <c r="INT236" s="49"/>
      <c r="INU236" s="28"/>
      <c r="INV236" s="196"/>
      <c r="INW236" s="119"/>
      <c r="INX236" s="47"/>
      <c r="INY236" s="47"/>
      <c r="INZ236" s="48"/>
      <c r="IOA236" s="49"/>
      <c r="IOB236" s="28"/>
      <c r="IOC236" s="196"/>
      <c r="IOD236" s="119"/>
      <c r="IOE236" s="47"/>
      <c r="IOF236" s="47"/>
      <c r="IOG236" s="48"/>
      <c r="IOH236" s="49"/>
      <c r="IOI236" s="28"/>
      <c r="IOJ236" s="196"/>
      <c r="IOK236" s="119"/>
      <c r="IOL236" s="47"/>
      <c r="IOM236" s="47"/>
      <c r="ION236" s="48"/>
      <c r="IOO236" s="49"/>
      <c r="IOP236" s="28"/>
      <c r="IOQ236" s="196"/>
      <c r="IOR236" s="119"/>
      <c r="IOS236" s="47"/>
      <c r="IOT236" s="47"/>
      <c r="IOU236" s="48"/>
      <c r="IOV236" s="49"/>
      <c r="IOW236" s="28"/>
      <c r="IOX236" s="196"/>
      <c r="IOY236" s="119"/>
      <c r="IOZ236" s="47"/>
      <c r="IPA236" s="47"/>
      <c r="IPB236" s="48"/>
      <c r="IPC236" s="49"/>
      <c r="IPD236" s="28"/>
      <c r="IPE236" s="196"/>
      <c r="IPF236" s="119"/>
      <c r="IPG236" s="47"/>
      <c r="IPH236" s="47"/>
      <c r="IPI236" s="48"/>
      <c r="IPJ236" s="49"/>
      <c r="IPK236" s="28"/>
      <c r="IPL236" s="196"/>
      <c r="IPM236" s="119"/>
      <c r="IPN236" s="47"/>
      <c r="IPO236" s="47"/>
      <c r="IPP236" s="48"/>
      <c r="IPQ236" s="49"/>
      <c r="IPR236" s="28"/>
      <c r="IPS236" s="196"/>
      <c r="IPT236" s="119"/>
      <c r="IPU236" s="47"/>
      <c r="IPV236" s="47"/>
      <c r="IPW236" s="48"/>
      <c r="IPX236" s="49"/>
      <c r="IPY236" s="28"/>
      <c r="IPZ236" s="196"/>
      <c r="IQA236" s="119"/>
      <c r="IQB236" s="47"/>
      <c r="IQC236" s="47"/>
      <c r="IQD236" s="48"/>
      <c r="IQE236" s="49"/>
      <c r="IQF236" s="28"/>
      <c r="IQG236" s="196"/>
      <c r="IQH236" s="119"/>
      <c r="IQI236" s="47"/>
      <c r="IQJ236" s="47"/>
      <c r="IQK236" s="48"/>
      <c r="IQL236" s="49"/>
      <c r="IQM236" s="28"/>
      <c r="IQN236" s="196"/>
      <c r="IQO236" s="119"/>
      <c r="IQP236" s="47"/>
      <c r="IQQ236" s="47"/>
      <c r="IQR236" s="48"/>
      <c r="IQS236" s="49"/>
      <c r="IQT236" s="28"/>
      <c r="IQU236" s="196"/>
      <c r="IQV236" s="119"/>
      <c r="IQW236" s="47"/>
      <c r="IQX236" s="47"/>
      <c r="IQY236" s="48"/>
      <c r="IQZ236" s="49"/>
      <c r="IRA236" s="28"/>
      <c r="IRB236" s="196"/>
      <c r="IRC236" s="119"/>
      <c r="IRD236" s="47"/>
      <c r="IRE236" s="47"/>
      <c r="IRF236" s="48"/>
      <c r="IRG236" s="49"/>
      <c r="IRH236" s="28"/>
      <c r="IRI236" s="196"/>
      <c r="IRJ236" s="119"/>
      <c r="IRK236" s="47"/>
      <c r="IRL236" s="47"/>
      <c r="IRM236" s="48"/>
      <c r="IRN236" s="49"/>
      <c r="IRO236" s="28"/>
      <c r="IRP236" s="196"/>
      <c r="IRQ236" s="119"/>
      <c r="IRR236" s="47"/>
      <c r="IRS236" s="47"/>
      <c r="IRT236" s="48"/>
      <c r="IRU236" s="49"/>
      <c r="IRV236" s="28"/>
      <c r="IRW236" s="196"/>
      <c r="IRX236" s="119"/>
      <c r="IRY236" s="47"/>
      <c r="IRZ236" s="47"/>
      <c r="ISA236" s="48"/>
      <c r="ISB236" s="49"/>
      <c r="ISC236" s="28"/>
      <c r="ISD236" s="196"/>
      <c r="ISE236" s="119"/>
      <c r="ISF236" s="47"/>
      <c r="ISG236" s="47"/>
      <c r="ISH236" s="48"/>
      <c r="ISI236" s="49"/>
      <c r="ISJ236" s="28"/>
      <c r="ISK236" s="196"/>
      <c r="ISL236" s="119"/>
      <c r="ISM236" s="47"/>
      <c r="ISN236" s="47"/>
      <c r="ISO236" s="48"/>
      <c r="ISP236" s="49"/>
      <c r="ISQ236" s="28"/>
      <c r="ISR236" s="196"/>
      <c r="ISS236" s="119"/>
      <c r="IST236" s="47"/>
      <c r="ISU236" s="47"/>
      <c r="ISV236" s="48"/>
      <c r="ISW236" s="49"/>
      <c r="ISX236" s="28"/>
      <c r="ISY236" s="196"/>
      <c r="ISZ236" s="119"/>
      <c r="ITA236" s="47"/>
      <c r="ITB236" s="47"/>
      <c r="ITC236" s="48"/>
      <c r="ITD236" s="49"/>
      <c r="ITE236" s="28"/>
      <c r="ITF236" s="196"/>
      <c r="ITG236" s="119"/>
      <c r="ITH236" s="47"/>
      <c r="ITI236" s="47"/>
      <c r="ITJ236" s="48"/>
      <c r="ITK236" s="49"/>
      <c r="ITL236" s="28"/>
      <c r="ITM236" s="196"/>
      <c r="ITN236" s="119"/>
      <c r="ITO236" s="47"/>
      <c r="ITP236" s="47"/>
      <c r="ITQ236" s="48"/>
      <c r="ITR236" s="49"/>
      <c r="ITS236" s="28"/>
      <c r="ITT236" s="196"/>
      <c r="ITU236" s="119"/>
      <c r="ITV236" s="47"/>
      <c r="ITW236" s="47"/>
      <c r="ITX236" s="48"/>
      <c r="ITY236" s="49"/>
      <c r="ITZ236" s="28"/>
      <c r="IUA236" s="196"/>
      <c r="IUB236" s="119"/>
      <c r="IUC236" s="47"/>
      <c r="IUD236" s="47"/>
      <c r="IUE236" s="48"/>
      <c r="IUF236" s="49"/>
      <c r="IUG236" s="28"/>
      <c r="IUH236" s="196"/>
      <c r="IUI236" s="119"/>
      <c r="IUJ236" s="47"/>
      <c r="IUK236" s="47"/>
      <c r="IUL236" s="48"/>
      <c r="IUM236" s="49"/>
      <c r="IUN236" s="28"/>
      <c r="IUO236" s="196"/>
      <c r="IUP236" s="119"/>
      <c r="IUQ236" s="47"/>
      <c r="IUR236" s="47"/>
      <c r="IUS236" s="48"/>
      <c r="IUT236" s="49"/>
      <c r="IUU236" s="28"/>
      <c r="IUV236" s="196"/>
      <c r="IUW236" s="119"/>
      <c r="IUX236" s="47"/>
      <c r="IUY236" s="47"/>
      <c r="IUZ236" s="48"/>
      <c r="IVA236" s="49"/>
      <c r="IVB236" s="28"/>
      <c r="IVC236" s="196"/>
      <c r="IVD236" s="119"/>
      <c r="IVE236" s="47"/>
      <c r="IVF236" s="47"/>
      <c r="IVG236" s="48"/>
      <c r="IVH236" s="49"/>
      <c r="IVI236" s="28"/>
      <c r="IVJ236" s="196"/>
      <c r="IVK236" s="119"/>
      <c r="IVL236" s="47"/>
      <c r="IVM236" s="47"/>
      <c r="IVN236" s="48"/>
      <c r="IVO236" s="49"/>
      <c r="IVP236" s="28"/>
      <c r="IVQ236" s="196"/>
      <c r="IVR236" s="119"/>
      <c r="IVS236" s="47"/>
      <c r="IVT236" s="47"/>
      <c r="IVU236" s="48"/>
      <c r="IVV236" s="49"/>
      <c r="IVW236" s="28"/>
      <c r="IVX236" s="196"/>
      <c r="IVY236" s="119"/>
      <c r="IVZ236" s="47"/>
      <c r="IWA236" s="47"/>
      <c r="IWB236" s="48"/>
      <c r="IWC236" s="49"/>
      <c r="IWD236" s="28"/>
      <c r="IWE236" s="196"/>
      <c r="IWF236" s="119"/>
      <c r="IWG236" s="47"/>
      <c r="IWH236" s="47"/>
      <c r="IWI236" s="48"/>
      <c r="IWJ236" s="49"/>
      <c r="IWK236" s="28"/>
      <c r="IWL236" s="196"/>
      <c r="IWM236" s="119"/>
      <c r="IWN236" s="47"/>
      <c r="IWO236" s="47"/>
      <c r="IWP236" s="48"/>
      <c r="IWQ236" s="49"/>
      <c r="IWR236" s="28"/>
      <c r="IWS236" s="196"/>
      <c r="IWT236" s="119"/>
      <c r="IWU236" s="47"/>
      <c r="IWV236" s="47"/>
      <c r="IWW236" s="48"/>
      <c r="IWX236" s="49"/>
      <c r="IWY236" s="28"/>
      <c r="IWZ236" s="196"/>
      <c r="IXA236" s="119"/>
      <c r="IXB236" s="47"/>
      <c r="IXC236" s="47"/>
      <c r="IXD236" s="48"/>
      <c r="IXE236" s="49"/>
      <c r="IXF236" s="28"/>
      <c r="IXG236" s="196"/>
      <c r="IXH236" s="119"/>
      <c r="IXI236" s="47"/>
      <c r="IXJ236" s="47"/>
      <c r="IXK236" s="48"/>
      <c r="IXL236" s="49"/>
      <c r="IXM236" s="28"/>
      <c r="IXN236" s="196"/>
      <c r="IXO236" s="119"/>
      <c r="IXP236" s="47"/>
      <c r="IXQ236" s="47"/>
      <c r="IXR236" s="48"/>
      <c r="IXS236" s="49"/>
      <c r="IXT236" s="28"/>
      <c r="IXU236" s="196"/>
      <c r="IXV236" s="119"/>
      <c r="IXW236" s="47"/>
      <c r="IXX236" s="47"/>
      <c r="IXY236" s="48"/>
      <c r="IXZ236" s="49"/>
      <c r="IYA236" s="28"/>
      <c r="IYB236" s="196"/>
      <c r="IYC236" s="119"/>
      <c r="IYD236" s="47"/>
      <c r="IYE236" s="47"/>
      <c r="IYF236" s="48"/>
      <c r="IYG236" s="49"/>
      <c r="IYH236" s="28"/>
      <c r="IYI236" s="196"/>
      <c r="IYJ236" s="119"/>
      <c r="IYK236" s="47"/>
      <c r="IYL236" s="47"/>
      <c r="IYM236" s="48"/>
      <c r="IYN236" s="49"/>
      <c r="IYO236" s="28"/>
      <c r="IYP236" s="196"/>
      <c r="IYQ236" s="119"/>
      <c r="IYR236" s="47"/>
      <c r="IYS236" s="47"/>
      <c r="IYT236" s="48"/>
      <c r="IYU236" s="49"/>
      <c r="IYV236" s="28"/>
      <c r="IYW236" s="196"/>
      <c r="IYX236" s="119"/>
      <c r="IYY236" s="47"/>
      <c r="IYZ236" s="47"/>
      <c r="IZA236" s="48"/>
      <c r="IZB236" s="49"/>
      <c r="IZC236" s="28"/>
      <c r="IZD236" s="196"/>
      <c r="IZE236" s="119"/>
      <c r="IZF236" s="47"/>
      <c r="IZG236" s="47"/>
      <c r="IZH236" s="48"/>
      <c r="IZI236" s="49"/>
      <c r="IZJ236" s="28"/>
      <c r="IZK236" s="196"/>
      <c r="IZL236" s="119"/>
      <c r="IZM236" s="47"/>
      <c r="IZN236" s="47"/>
      <c r="IZO236" s="48"/>
      <c r="IZP236" s="49"/>
      <c r="IZQ236" s="28"/>
      <c r="IZR236" s="196"/>
      <c r="IZS236" s="119"/>
      <c r="IZT236" s="47"/>
      <c r="IZU236" s="47"/>
      <c r="IZV236" s="48"/>
      <c r="IZW236" s="49"/>
      <c r="IZX236" s="28"/>
      <c r="IZY236" s="196"/>
      <c r="IZZ236" s="119"/>
      <c r="JAA236" s="47"/>
      <c r="JAB236" s="47"/>
      <c r="JAC236" s="48"/>
      <c r="JAD236" s="49"/>
      <c r="JAE236" s="28"/>
      <c r="JAF236" s="196"/>
      <c r="JAG236" s="119"/>
      <c r="JAH236" s="47"/>
      <c r="JAI236" s="47"/>
      <c r="JAJ236" s="48"/>
      <c r="JAK236" s="49"/>
      <c r="JAL236" s="28"/>
      <c r="JAM236" s="196"/>
      <c r="JAN236" s="119"/>
      <c r="JAO236" s="47"/>
      <c r="JAP236" s="47"/>
      <c r="JAQ236" s="48"/>
      <c r="JAR236" s="49"/>
      <c r="JAS236" s="28"/>
      <c r="JAT236" s="196"/>
      <c r="JAU236" s="119"/>
      <c r="JAV236" s="47"/>
      <c r="JAW236" s="47"/>
      <c r="JAX236" s="48"/>
      <c r="JAY236" s="49"/>
      <c r="JAZ236" s="28"/>
      <c r="JBA236" s="196"/>
      <c r="JBB236" s="119"/>
      <c r="JBC236" s="47"/>
      <c r="JBD236" s="47"/>
      <c r="JBE236" s="48"/>
      <c r="JBF236" s="49"/>
      <c r="JBG236" s="28"/>
      <c r="JBH236" s="196"/>
      <c r="JBI236" s="119"/>
      <c r="JBJ236" s="47"/>
      <c r="JBK236" s="47"/>
      <c r="JBL236" s="48"/>
      <c r="JBM236" s="49"/>
      <c r="JBN236" s="28"/>
      <c r="JBO236" s="196"/>
      <c r="JBP236" s="119"/>
      <c r="JBQ236" s="47"/>
      <c r="JBR236" s="47"/>
      <c r="JBS236" s="48"/>
      <c r="JBT236" s="49"/>
      <c r="JBU236" s="28"/>
      <c r="JBV236" s="196"/>
      <c r="JBW236" s="119"/>
      <c r="JBX236" s="47"/>
      <c r="JBY236" s="47"/>
      <c r="JBZ236" s="48"/>
      <c r="JCA236" s="49"/>
      <c r="JCB236" s="28"/>
      <c r="JCC236" s="196"/>
      <c r="JCD236" s="119"/>
      <c r="JCE236" s="47"/>
      <c r="JCF236" s="47"/>
      <c r="JCG236" s="48"/>
      <c r="JCH236" s="49"/>
      <c r="JCI236" s="28"/>
      <c r="JCJ236" s="196"/>
      <c r="JCK236" s="119"/>
      <c r="JCL236" s="47"/>
      <c r="JCM236" s="47"/>
      <c r="JCN236" s="48"/>
      <c r="JCO236" s="49"/>
      <c r="JCP236" s="28"/>
      <c r="JCQ236" s="196"/>
      <c r="JCR236" s="119"/>
      <c r="JCS236" s="47"/>
      <c r="JCT236" s="47"/>
      <c r="JCU236" s="48"/>
      <c r="JCV236" s="49"/>
      <c r="JCW236" s="28"/>
      <c r="JCX236" s="196"/>
      <c r="JCY236" s="119"/>
      <c r="JCZ236" s="47"/>
      <c r="JDA236" s="47"/>
      <c r="JDB236" s="48"/>
      <c r="JDC236" s="49"/>
      <c r="JDD236" s="28"/>
      <c r="JDE236" s="196"/>
      <c r="JDF236" s="119"/>
      <c r="JDG236" s="47"/>
      <c r="JDH236" s="47"/>
      <c r="JDI236" s="48"/>
      <c r="JDJ236" s="49"/>
      <c r="JDK236" s="28"/>
      <c r="JDL236" s="196"/>
      <c r="JDM236" s="119"/>
      <c r="JDN236" s="47"/>
      <c r="JDO236" s="47"/>
      <c r="JDP236" s="48"/>
      <c r="JDQ236" s="49"/>
      <c r="JDR236" s="28"/>
      <c r="JDS236" s="196"/>
      <c r="JDT236" s="119"/>
      <c r="JDU236" s="47"/>
      <c r="JDV236" s="47"/>
      <c r="JDW236" s="48"/>
      <c r="JDX236" s="49"/>
      <c r="JDY236" s="28"/>
      <c r="JDZ236" s="196"/>
      <c r="JEA236" s="119"/>
      <c r="JEB236" s="47"/>
      <c r="JEC236" s="47"/>
      <c r="JED236" s="48"/>
      <c r="JEE236" s="49"/>
      <c r="JEF236" s="28"/>
      <c r="JEG236" s="196"/>
      <c r="JEH236" s="119"/>
      <c r="JEI236" s="47"/>
      <c r="JEJ236" s="47"/>
      <c r="JEK236" s="48"/>
      <c r="JEL236" s="49"/>
      <c r="JEM236" s="28"/>
      <c r="JEN236" s="196"/>
      <c r="JEO236" s="119"/>
      <c r="JEP236" s="47"/>
      <c r="JEQ236" s="47"/>
      <c r="JER236" s="48"/>
      <c r="JES236" s="49"/>
      <c r="JET236" s="28"/>
      <c r="JEU236" s="196"/>
      <c r="JEV236" s="119"/>
      <c r="JEW236" s="47"/>
      <c r="JEX236" s="47"/>
      <c r="JEY236" s="48"/>
      <c r="JEZ236" s="49"/>
      <c r="JFA236" s="28"/>
      <c r="JFB236" s="196"/>
      <c r="JFC236" s="119"/>
      <c r="JFD236" s="47"/>
      <c r="JFE236" s="47"/>
      <c r="JFF236" s="48"/>
      <c r="JFG236" s="49"/>
      <c r="JFH236" s="28"/>
      <c r="JFI236" s="196"/>
      <c r="JFJ236" s="119"/>
      <c r="JFK236" s="47"/>
      <c r="JFL236" s="47"/>
      <c r="JFM236" s="48"/>
      <c r="JFN236" s="49"/>
      <c r="JFO236" s="28"/>
      <c r="JFP236" s="196"/>
      <c r="JFQ236" s="119"/>
      <c r="JFR236" s="47"/>
      <c r="JFS236" s="47"/>
      <c r="JFT236" s="48"/>
      <c r="JFU236" s="49"/>
      <c r="JFV236" s="28"/>
      <c r="JFW236" s="196"/>
      <c r="JFX236" s="119"/>
      <c r="JFY236" s="47"/>
      <c r="JFZ236" s="47"/>
      <c r="JGA236" s="48"/>
      <c r="JGB236" s="49"/>
      <c r="JGC236" s="28"/>
      <c r="JGD236" s="196"/>
      <c r="JGE236" s="119"/>
      <c r="JGF236" s="47"/>
      <c r="JGG236" s="47"/>
      <c r="JGH236" s="48"/>
      <c r="JGI236" s="49"/>
      <c r="JGJ236" s="28"/>
      <c r="JGK236" s="196"/>
      <c r="JGL236" s="119"/>
      <c r="JGM236" s="47"/>
      <c r="JGN236" s="47"/>
      <c r="JGO236" s="48"/>
      <c r="JGP236" s="49"/>
      <c r="JGQ236" s="28"/>
      <c r="JGR236" s="196"/>
      <c r="JGS236" s="119"/>
      <c r="JGT236" s="47"/>
      <c r="JGU236" s="47"/>
      <c r="JGV236" s="48"/>
      <c r="JGW236" s="49"/>
      <c r="JGX236" s="28"/>
      <c r="JGY236" s="196"/>
      <c r="JGZ236" s="119"/>
      <c r="JHA236" s="47"/>
      <c r="JHB236" s="47"/>
      <c r="JHC236" s="48"/>
      <c r="JHD236" s="49"/>
      <c r="JHE236" s="28"/>
      <c r="JHF236" s="196"/>
      <c r="JHG236" s="119"/>
      <c r="JHH236" s="47"/>
      <c r="JHI236" s="47"/>
      <c r="JHJ236" s="48"/>
      <c r="JHK236" s="49"/>
      <c r="JHL236" s="28"/>
      <c r="JHM236" s="196"/>
      <c r="JHN236" s="119"/>
      <c r="JHO236" s="47"/>
      <c r="JHP236" s="47"/>
      <c r="JHQ236" s="48"/>
      <c r="JHR236" s="49"/>
      <c r="JHS236" s="28"/>
      <c r="JHT236" s="196"/>
      <c r="JHU236" s="119"/>
      <c r="JHV236" s="47"/>
      <c r="JHW236" s="47"/>
      <c r="JHX236" s="48"/>
      <c r="JHY236" s="49"/>
      <c r="JHZ236" s="28"/>
      <c r="JIA236" s="196"/>
      <c r="JIB236" s="119"/>
      <c r="JIC236" s="47"/>
      <c r="JID236" s="47"/>
      <c r="JIE236" s="48"/>
      <c r="JIF236" s="49"/>
      <c r="JIG236" s="28"/>
      <c r="JIH236" s="196"/>
      <c r="JII236" s="119"/>
      <c r="JIJ236" s="47"/>
      <c r="JIK236" s="47"/>
      <c r="JIL236" s="48"/>
      <c r="JIM236" s="49"/>
      <c r="JIN236" s="28"/>
      <c r="JIO236" s="196"/>
      <c r="JIP236" s="119"/>
      <c r="JIQ236" s="47"/>
      <c r="JIR236" s="47"/>
      <c r="JIS236" s="48"/>
      <c r="JIT236" s="49"/>
      <c r="JIU236" s="28"/>
      <c r="JIV236" s="196"/>
      <c r="JIW236" s="119"/>
      <c r="JIX236" s="47"/>
      <c r="JIY236" s="47"/>
      <c r="JIZ236" s="48"/>
      <c r="JJA236" s="49"/>
      <c r="JJB236" s="28"/>
      <c r="JJC236" s="196"/>
      <c r="JJD236" s="119"/>
      <c r="JJE236" s="47"/>
      <c r="JJF236" s="47"/>
      <c r="JJG236" s="48"/>
      <c r="JJH236" s="49"/>
      <c r="JJI236" s="28"/>
      <c r="JJJ236" s="196"/>
      <c r="JJK236" s="119"/>
      <c r="JJL236" s="47"/>
      <c r="JJM236" s="47"/>
      <c r="JJN236" s="48"/>
      <c r="JJO236" s="49"/>
      <c r="JJP236" s="28"/>
      <c r="JJQ236" s="196"/>
      <c r="JJR236" s="119"/>
      <c r="JJS236" s="47"/>
      <c r="JJT236" s="47"/>
      <c r="JJU236" s="48"/>
      <c r="JJV236" s="49"/>
      <c r="JJW236" s="28"/>
      <c r="JJX236" s="196"/>
      <c r="JJY236" s="119"/>
      <c r="JJZ236" s="47"/>
      <c r="JKA236" s="47"/>
      <c r="JKB236" s="48"/>
      <c r="JKC236" s="49"/>
      <c r="JKD236" s="28"/>
      <c r="JKE236" s="196"/>
      <c r="JKF236" s="119"/>
      <c r="JKG236" s="47"/>
      <c r="JKH236" s="47"/>
      <c r="JKI236" s="48"/>
      <c r="JKJ236" s="49"/>
      <c r="JKK236" s="28"/>
      <c r="JKL236" s="196"/>
      <c r="JKM236" s="119"/>
      <c r="JKN236" s="47"/>
      <c r="JKO236" s="47"/>
      <c r="JKP236" s="48"/>
      <c r="JKQ236" s="49"/>
      <c r="JKR236" s="28"/>
      <c r="JKS236" s="196"/>
      <c r="JKT236" s="119"/>
      <c r="JKU236" s="47"/>
      <c r="JKV236" s="47"/>
      <c r="JKW236" s="48"/>
      <c r="JKX236" s="49"/>
      <c r="JKY236" s="28"/>
      <c r="JKZ236" s="196"/>
      <c r="JLA236" s="119"/>
      <c r="JLB236" s="47"/>
      <c r="JLC236" s="47"/>
      <c r="JLD236" s="48"/>
      <c r="JLE236" s="49"/>
      <c r="JLF236" s="28"/>
      <c r="JLG236" s="196"/>
      <c r="JLH236" s="119"/>
      <c r="JLI236" s="47"/>
      <c r="JLJ236" s="47"/>
      <c r="JLK236" s="48"/>
      <c r="JLL236" s="49"/>
      <c r="JLM236" s="28"/>
      <c r="JLN236" s="196"/>
      <c r="JLO236" s="119"/>
      <c r="JLP236" s="47"/>
      <c r="JLQ236" s="47"/>
      <c r="JLR236" s="48"/>
      <c r="JLS236" s="49"/>
      <c r="JLT236" s="28"/>
      <c r="JLU236" s="196"/>
      <c r="JLV236" s="119"/>
      <c r="JLW236" s="47"/>
      <c r="JLX236" s="47"/>
      <c r="JLY236" s="48"/>
      <c r="JLZ236" s="49"/>
      <c r="JMA236" s="28"/>
      <c r="JMB236" s="196"/>
      <c r="JMC236" s="119"/>
      <c r="JMD236" s="47"/>
      <c r="JME236" s="47"/>
      <c r="JMF236" s="48"/>
      <c r="JMG236" s="49"/>
      <c r="JMH236" s="28"/>
      <c r="JMI236" s="196"/>
      <c r="JMJ236" s="119"/>
      <c r="JMK236" s="47"/>
      <c r="JML236" s="47"/>
      <c r="JMM236" s="48"/>
      <c r="JMN236" s="49"/>
      <c r="JMO236" s="28"/>
      <c r="JMP236" s="196"/>
      <c r="JMQ236" s="119"/>
      <c r="JMR236" s="47"/>
      <c r="JMS236" s="47"/>
      <c r="JMT236" s="48"/>
      <c r="JMU236" s="49"/>
      <c r="JMV236" s="28"/>
      <c r="JMW236" s="196"/>
      <c r="JMX236" s="119"/>
      <c r="JMY236" s="47"/>
      <c r="JMZ236" s="47"/>
      <c r="JNA236" s="48"/>
      <c r="JNB236" s="49"/>
      <c r="JNC236" s="28"/>
      <c r="JND236" s="196"/>
      <c r="JNE236" s="119"/>
      <c r="JNF236" s="47"/>
      <c r="JNG236" s="47"/>
      <c r="JNH236" s="48"/>
      <c r="JNI236" s="49"/>
      <c r="JNJ236" s="28"/>
      <c r="JNK236" s="196"/>
      <c r="JNL236" s="119"/>
      <c r="JNM236" s="47"/>
      <c r="JNN236" s="47"/>
      <c r="JNO236" s="48"/>
      <c r="JNP236" s="49"/>
      <c r="JNQ236" s="28"/>
      <c r="JNR236" s="196"/>
      <c r="JNS236" s="119"/>
      <c r="JNT236" s="47"/>
      <c r="JNU236" s="47"/>
      <c r="JNV236" s="48"/>
      <c r="JNW236" s="49"/>
      <c r="JNX236" s="28"/>
      <c r="JNY236" s="196"/>
      <c r="JNZ236" s="119"/>
      <c r="JOA236" s="47"/>
      <c r="JOB236" s="47"/>
      <c r="JOC236" s="48"/>
      <c r="JOD236" s="49"/>
      <c r="JOE236" s="28"/>
      <c r="JOF236" s="196"/>
      <c r="JOG236" s="119"/>
      <c r="JOH236" s="47"/>
      <c r="JOI236" s="47"/>
      <c r="JOJ236" s="48"/>
      <c r="JOK236" s="49"/>
      <c r="JOL236" s="28"/>
      <c r="JOM236" s="196"/>
      <c r="JON236" s="119"/>
      <c r="JOO236" s="47"/>
      <c r="JOP236" s="47"/>
      <c r="JOQ236" s="48"/>
      <c r="JOR236" s="49"/>
      <c r="JOS236" s="28"/>
      <c r="JOT236" s="196"/>
      <c r="JOU236" s="119"/>
      <c r="JOV236" s="47"/>
      <c r="JOW236" s="47"/>
      <c r="JOX236" s="48"/>
      <c r="JOY236" s="49"/>
      <c r="JOZ236" s="28"/>
      <c r="JPA236" s="196"/>
      <c r="JPB236" s="119"/>
      <c r="JPC236" s="47"/>
      <c r="JPD236" s="47"/>
      <c r="JPE236" s="48"/>
      <c r="JPF236" s="49"/>
      <c r="JPG236" s="28"/>
      <c r="JPH236" s="196"/>
      <c r="JPI236" s="119"/>
      <c r="JPJ236" s="47"/>
      <c r="JPK236" s="47"/>
      <c r="JPL236" s="48"/>
      <c r="JPM236" s="49"/>
      <c r="JPN236" s="28"/>
      <c r="JPO236" s="196"/>
      <c r="JPP236" s="119"/>
      <c r="JPQ236" s="47"/>
      <c r="JPR236" s="47"/>
      <c r="JPS236" s="48"/>
      <c r="JPT236" s="49"/>
      <c r="JPU236" s="28"/>
      <c r="JPV236" s="196"/>
      <c r="JPW236" s="119"/>
      <c r="JPX236" s="47"/>
      <c r="JPY236" s="47"/>
      <c r="JPZ236" s="48"/>
      <c r="JQA236" s="49"/>
      <c r="JQB236" s="28"/>
      <c r="JQC236" s="196"/>
      <c r="JQD236" s="119"/>
      <c r="JQE236" s="47"/>
      <c r="JQF236" s="47"/>
      <c r="JQG236" s="48"/>
      <c r="JQH236" s="49"/>
      <c r="JQI236" s="28"/>
      <c r="JQJ236" s="196"/>
      <c r="JQK236" s="119"/>
      <c r="JQL236" s="47"/>
      <c r="JQM236" s="47"/>
      <c r="JQN236" s="48"/>
      <c r="JQO236" s="49"/>
      <c r="JQP236" s="28"/>
      <c r="JQQ236" s="196"/>
      <c r="JQR236" s="119"/>
      <c r="JQS236" s="47"/>
      <c r="JQT236" s="47"/>
      <c r="JQU236" s="48"/>
      <c r="JQV236" s="49"/>
      <c r="JQW236" s="28"/>
      <c r="JQX236" s="196"/>
      <c r="JQY236" s="119"/>
      <c r="JQZ236" s="47"/>
      <c r="JRA236" s="47"/>
      <c r="JRB236" s="48"/>
      <c r="JRC236" s="49"/>
      <c r="JRD236" s="28"/>
      <c r="JRE236" s="196"/>
      <c r="JRF236" s="119"/>
      <c r="JRG236" s="47"/>
      <c r="JRH236" s="47"/>
      <c r="JRI236" s="48"/>
      <c r="JRJ236" s="49"/>
      <c r="JRK236" s="28"/>
      <c r="JRL236" s="196"/>
      <c r="JRM236" s="119"/>
      <c r="JRN236" s="47"/>
      <c r="JRO236" s="47"/>
      <c r="JRP236" s="48"/>
      <c r="JRQ236" s="49"/>
      <c r="JRR236" s="28"/>
      <c r="JRS236" s="196"/>
      <c r="JRT236" s="119"/>
      <c r="JRU236" s="47"/>
      <c r="JRV236" s="47"/>
      <c r="JRW236" s="48"/>
      <c r="JRX236" s="49"/>
      <c r="JRY236" s="28"/>
      <c r="JRZ236" s="196"/>
      <c r="JSA236" s="119"/>
      <c r="JSB236" s="47"/>
      <c r="JSC236" s="47"/>
      <c r="JSD236" s="48"/>
      <c r="JSE236" s="49"/>
      <c r="JSF236" s="28"/>
      <c r="JSG236" s="196"/>
      <c r="JSH236" s="119"/>
      <c r="JSI236" s="47"/>
      <c r="JSJ236" s="47"/>
      <c r="JSK236" s="48"/>
      <c r="JSL236" s="49"/>
      <c r="JSM236" s="28"/>
      <c r="JSN236" s="196"/>
      <c r="JSO236" s="119"/>
      <c r="JSP236" s="47"/>
      <c r="JSQ236" s="47"/>
      <c r="JSR236" s="48"/>
      <c r="JSS236" s="49"/>
      <c r="JST236" s="28"/>
      <c r="JSU236" s="196"/>
      <c r="JSV236" s="119"/>
      <c r="JSW236" s="47"/>
      <c r="JSX236" s="47"/>
      <c r="JSY236" s="48"/>
      <c r="JSZ236" s="49"/>
      <c r="JTA236" s="28"/>
      <c r="JTB236" s="196"/>
      <c r="JTC236" s="119"/>
      <c r="JTD236" s="47"/>
      <c r="JTE236" s="47"/>
      <c r="JTF236" s="48"/>
      <c r="JTG236" s="49"/>
      <c r="JTH236" s="28"/>
      <c r="JTI236" s="196"/>
      <c r="JTJ236" s="119"/>
      <c r="JTK236" s="47"/>
      <c r="JTL236" s="47"/>
      <c r="JTM236" s="48"/>
      <c r="JTN236" s="49"/>
      <c r="JTO236" s="28"/>
      <c r="JTP236" s="196"/>
      <c r="JTQ236" s="119"/>
      <c r="JTR236" s="47"/>
      <c r="JTS236" s="47"/>
      <c r="JTT236" s="48"/>
      <c r="JTU236" s="49"/>
      <c r="JTV236" s="28"/>
      <c r="JTW236" s="196"/>
      <c r="JTX236" s="119"/>
      <c r="JTY236" s="47"/>
      <c r="JTZ236" s="47"/>
      <c r="JUA236" s="48"/>
      <c r="JUB236" s="49"/>
      <c r="JUC236" s="28"/>
      <c r="JUD236" s="196"/>
      <c r="JUE236" s="119"/>
      <c r="JUF236" s="47"/>
      <c r="JUG236" s="47"/>
      <c r="JUH236" s="48"/>
      <c r="JUI236" s="49"/>
      <c r="JUJ236" s="28"/>
      <c r="JUK236" s="196"/>
      <c r="JUL236" s="119"/>
      <c r="JUM236" s="47"/>
      <c r="JUN236" s="47"/>
      <c r="JUO236" s="48"/>
      <c r="JUP236" s="49"/>
      <c r="JUQ236" s="28"/>
      <c r="JUR236" s="196"/>
      <c r="JUS236" s="119"/>
      <c r="JUT236" s="47"/>
      <c r="JUU236" s="47"/>
      <c r="JUV236" s="48"/>
      <c r="JUW236" s="49"/>
      <c r="JUX236" s="28"/>
      <c r="JUY236" s="196"/>
      <c r="JUZ236" s="119"/>
      <c r="JVA236" s="47"/>
      <c r="JVB236" s="47"/>
      <c r="JVC236" s="48"/>
      <c r="JVD236" s="49"/>
      <c r="JVE236" s="28"/>
      <c r="JVF236" s="196"/>
      <c r="JVG236" s="119"/>
      <c r="JVH236" s="47"/>
      <c r="JVI236" s="47"/>
      <c r="JVJ236" s="48"/>
      <c r="JVK236" s="49"/>
      <c r="JVL236" s="28"/>
      <c r="JVM236" s="196"/>
      <c r="JVN236" s="119"/>
      <c r="JVO236" s="47"/>
      <c r="JVP236" s="47"/>
      <c r="JVQ236" s="48"/>
      <c r="JVR236" s="49"/>
      <c r="JVS236" s="28"/>
      <c r="JVT236" s="196"/>
      <c r="JVU236" s="119"/>
      <c r="JVV236" s="47"/>
      <c r="JVW236" s="47"/>
      <c r="JVX236" s="48"/>
      <c r="JVY236" s="49"/>
      <c r="JVZ236" s="28"/>
      <c r="JWA236" s="196"/>
      <c r="JWB236" s="119"/>
      <c r="JWC236" s="47"/>
      <c r="JWD236" s="47"/>
      <c r="JWE236" s="48"/>
      <c r="JWF236" s="49"/>
      <c r="JWG236" s="28"/>
      <c r="JWH236" s="196"/>
      <c r="JWI236" s="119"/>
      <c r="JWJ236" s="47"/>
      <c r="JWK236" s="47"/>
      <c r="JWL236" s="48"/>
      <c r="JWM236" s="49"/>
      <c r="JWN236" s="28"/>
      <c r="JWO236" s="196"/>
      <c r="JWP236" s="119"/>
      <c r="JWQ236" s="47"/>
      <c r="JWR236" s="47"/>
      <c r="JWS236" s="48"/>
      <c r="JWT236" s="49"/>
      <c r="JWU236" s="28"/>
      <c r="JWV236" s="196"/>
      <c r="JWW236" s="119"/>
      <c r="JWX236" s="47"/>
      <c r="JWY236" s="47"/>
      <c r="JWZ236" s="48"/>
      <c r="JXA236" s="49"/>
      <c r="JXB236" s="28"/>
      <c r="JXC236" s="196"/>
      <c r="JXD236" s="119"/>
      <c r="JXE236" s="47"/>
      <c r="JXF236" s="47"/>
      <c r="JXG236" s="48"/>
      <c r="JXH236" s="49"/>
      <c r="JXI236" s="28"/>
      <c r="JXJ236" s="196"/>
      <c r="JXK236" s="119"/>
      <c r="JXL236" s="47"/>
      <c r="JXM236" s="47"/>
      <c r="JXN236" s="48"/>
      <c r="JXO236" s="49"/>
      <c r="JXP236" s="28"/>
      <c r="JXQ236" s="196"/>
      <c r="JXR236" s="119"/>
      <c r="JXS236" s="47"/>
      <c r="JXT236" s="47"/>
      <c r="JXU236" s="48"/>
      <c r="JXV236" s="49"/>
      <c r="JXW236" s="28"/>
      <c r="JXX236" s="196"/>
      <c r="JXY236" s="119"/>
      <c r="JXZ236" s="47"/>
      <c r="JYA236" s="47"/>
      <c r="JYB236" s="48"/>
      <c r="JYC236" s="49"/>
      <c r="JYD236" s="28"/>
      <c r="JYE236" s="196"/>
      <c r="JYF236" s="119"/>
      <c r="JYG236" s="47"/>
      <c r="JYH236" s="47"/>
      <c r="JYI236" s="48"/>
      <c r="JYJ236" s="49"/>
      <c r="JYK236" s="28"/>
      <c r="JYL236" s="196"/>
      <c r="JYM236" s="119"/>
      <c r="JYN236" s="47"/>
      <c r="JYO236" s="47"/>
      <c r="JYP236" s="48"/>
      <c r="JYQ236" s="49"/>
      <c r="JYR236" s="28"/>
      <c r="JYS236" s="196"/>
      <c r="JYT236" s="119"/>
      <c r="JYU236" s="47"/>
      <c r="JYV236" s="47"/>
      <c r="JYW236" s="48"/>
      <c r="JYX236" s="49"/>
      <c r="JYY236" s="28"/>
      <c r="JYZ236" s="196"/>
      <c r="JZA236" s="119"/>
      <c r="JZB236" s="47"/>
      <c r="JZC236" s="47"/>
      <c r="JZD236" s="48"/>
      <c r="JZE236" s="49"/>
      <c r="JZF236" s="28"/>
      <c r="JZG236" s="196"/>
      <c r="JZH236" s="119"/>
      <c r="JZI236" s="47"/>
      <c r="JZJ236" s="47"/>
      <c r="JZK236" s="48"/>
      <c r="JZL236" s="49"/>
      <c r="JZM236" s="28"/>
      <c r="JZN236" s="196"/>
      <c r="JZO236" s="119"/>
      <c r="JZP236" s="47"/>
      <c r="JZQ236" s="47"/>
      <c r="JZR236" s="48"/>
      <c r="JZS236" s="49"/>
      <c r="JZT236" s="28"/>
      <c r="JZU236" s="196"/>
      <c r="JZV236" s="119"/>
      <c r="JZW236" s="47"/>
      <c r="JZX236" s="47"/>
      <c r="JZY236" s="48"/>
      <c r="JZZ236" s="49"/>
      <c r="KAA236" s="28"/>
      <c r="KAB236" s="196"/>
      <c r="KAC236" s="119"/>
      <c r="KAD236" s="47"/>
      <c r="KAE236" s="47"/>
      <c r="KAF236" s="48"/>
      <c r="KAG236" s="49"/>
      <c r="KAH236" s="28"/>
      <c r="KAI236" s="196"/>
      <c r="KAJ236" s="119"/>
      <c r="KAK236" s="47"/>
      <c r="KAL236" s="47"/>
      <c r="KAM236" s="48"/>
      <c r="KAN236" s="49"/>
      <c r="KAO236" s="28"/>
      <c r="KAP236" s="196"/>
      <c r="KAQ236" s="119"/>
      <c r="KAR236" s="47"/>
      <c r="KAS236" s="47"/>
      <c r="KAT236" s="48"/>
      <c r="KAU236" s="49"/>
      <c r="KAV236" s="28"/>
      <c r="KAW236" s="196"/>
      <c r="KAX236" s="119"/>
      <c r="KAY236" s="47"/>
      <c r="KAZ236" s="47"/>
      <c r="KBA236" s="48"/>
      <c r="KBB236" s="49"/>
      <c r="KBC236" s="28"/>
      <c r="KBD236" s="196"/>
      <c r="KBE236" s="119"/>
      <c r="KBF236" s="47"/>
      <c r="KBG236" s="47"/>
      <c r="KBH236" s="48"/>
      <c r="KBI236" s="49"/>
      <c r="KBJ236" s="28"/>
      <c r="KBK236" s="196"/>
      <c r="KBL236" s="119"/>
      <c r="KBM236" s="47"/>
      <c r="KBN236" s="47"/>
      <c r="KBO236" s="48"/>
      <c r="KBP236" s="49"/>
      <c r="KBQ236" s="28"/>
      <c r="KBR236" s="196"/>
      <c r="KBS236" s="119"/>
      <c r="KBT236" s="47"/>
      <c r="KBU236" s="47"/>
      <c r="KBV236" s="48"/>
      <c r="KBW236" s="49"/>
      <c r="KBX236" s="28"/>
      <c r="KBY236" s="196"/>
      <c r="KBZ236" s="119"/>
      <c r="KCA236" s="47"/>
      <c r="KCB236" s="47"/>
      <c r="KCC236" s="48"/>
      <c r="KCD236" s="49"/>
      <c r="KCE236" s="28"/>
      <c r="KCF236" s="196"/>
      <c r="KCG236" s="119"/>
      <c r="KCH236" s="47"/>
      <c r="KCI236" s="47"/>
      <c r="KCJ236" s="48"/>
      <c r="KCK236" s="49"/>
      <c r="KCL236" s="28"/>
      <c r="KCM236" s="196"/>
      <c r="KCN236" s="119"/>
      <c r="KCO236" s="47"/>
      <c r="KCP236" s="47"/>
      <c r="KCQ236" s="48"/>
      <c r="KCR236" s="49"/>
      <c r="KCS236" s="28"/>
      <c r="KCT236" s="196"/>
      <c r="KCU236" s="119"/>
      <c r="KCV236" s="47"/>
      <c r="KCW236" s="47"/>
      <c r="KCX236" s="48"/>
      <c r="KCY236" s="49"/>
      <c r="KCZ236" s="28"/>
      <c r="KDA236" s="196"/>
      <c r="KDB236" s="119"/>
      <c r="KDC236" s="47"/>
      <c r="KDD236" s="47"/>
      <c r="KDE236" s="48"/>
      <c r="KDF236" s="49"/>
      <c r="KDG236" s="28"/>
      <c r="KDH236" s="196"/>
      <c r="KDI236" s="119"/>
      <c r="KDJ236" s="47"/>
      <c r="KDK236" s="47"/>
      <c r="KDL236" s="48"/>
      <c r="KDM236" s="49"/>
      <c r="KDN236" s="28"/>
      <c r="KDO236" s="196"/>
      <c r="KDP236" s="119"/>
      <c r="KDQ236" s="47"/>
      <c r="KDR236" s="47"/>
      <c r="KDS236" s="48"/>
      <c r="KDT236" s="49"/>
      <c r="KDU236" s="28"/>
      <c r="KDV236" s="196"/>
      <c r="KDW236" s="119"/>
      <c r="KDX236" s="47"/>
      <c r="KDY236" s="47"/>
      <c r="KDZ236" s="48"/>
      <c r="KEA236" s="49"/>
      <c r="KEB236" s="28"/>
      <c r="KEC236" s="196"/>
      <c r="KED236" s="119"/>
      <c r="KEE236" s="47"/>
      <c r="KEF236" s="47"/>
      <c r="KEG236" s="48"/>
      <c r="KEH236" s="49"/>
      <c r="KEI236" s="28"/>
      <c r="KEJ236" s="196"/>
      <c r="KEK236" s="119"/>
      <c r="KEL236" s="47"/>
      <c r="KEM236" s="47"/>
      <c r="KEN236" s="48"/>
      <c r="KEO236" s="49"/>
      <c r="KEP236" s="28"/>
      <c r="KEQ236" s="196"/>
      <c r="KER236" s="119"/>
      <c r="KES236" s="47"/>
      <c r="KET236" s="47"/>
      <c r="KEU236" s="48"/>
      <c r="KEV236" s="49"/>
      <c r="KEW236" s="28"/>
      <c r="KEX236" s="196"/>
      <c r="KEY236" s="119"/>
      <c r="KEZ236" s="47"/>
      <c r="KFA236" s="47"/>
      <c r="KFB236" s="48"/>
      <c r="KFC236" s="49"/>
      <c r="KFD236" s="28"/>
      <c r="KFE236" s="196"/>
      <c r="KFF236" s="119"/>
      <c r="KFG236" s="47"/>
      <c r="KFH236" s="47"/>
      <c r="KFI236" s="48"/>
      <c r="KFJ236" s="49"/>
      <c r="KFK236" s="28"/>
      <c r="KFL236" s="196"/>
      <c r="KFM236" s="119"/>
      <c r="KFN236" s="47"/>
      <c r="KFO236" s="47"/>
      <c r="KFP236" s="48"/>
      <c r="KFQ236" s="49"/>
      <c r="KFR236" s="28"/>
      <c r="KFS236" s="196"/>
      <c r="KFT236" s="119"/>
      <c r="KFU236" s="47"/>
      <c r="KFV236" s="47"/>
      <c r="KFW236" s="48"/>
      <c r="KFX236" s="49"/>
      <c r="KFY236" s="28"/>
      <c r="KFZ236" s="196"/>
      <c r="KGA236" s="119"/>
      <c r="KGB236" s="47"/>
      <c r="KGC236" s="47"/>
      <c r="KGD236" s="48"/>
      <c r="KGE236" s="49"/>
      <c r="KGF236" s="28"/>
      <c r="KGG236" s="196"/>
      <c r="KGH236" s="119"/>
      <c r="KGI236" s="47"/>
      <c r="KGJ236" s="47"/>
      <c r="KGK236" s="48"/>
      <c r="KGL236" s="49"/>
      <c r="KGM236" s="28"/>
      <c r="KGN236" s="196"/>
      <c r="KGO236" s="119"/>
      <c r="KGP236" s="47"/>
      <c r="KGQ236" s="47"/>
      <c r="KGR236" s="48"/>
      <c r="KGS236" s="49"/>
      <c r="KGT236" s="28"/>
      <c r="KGU236" s="196"/>
      <c r="KGV236" s="119"/>
      <c r="KGW236" s="47"/>
      <c r="KGX236" s="47"/>
      <c r="KGY236" s="48"/>
      <c r="KGZ236" s="49"/>
      <c r="KHA236" s="28"/>
      <c r="KHB236" s="196"/>
      <c r="KHC236" s="119"/>
      <c r="KHD236" s="47"/>
      <c r="KHE236" s="47"/>
      <c r="KHF236" s="48"/>
      <c r="KHG236" s="49"/>
      <c r="KHH236" s="28"/>
      <c r="KHI236" s="196"/>
      <c r="KHJ236" s="119"/>
      <c r="KHK236" s="47"/>
      <c r="KHL236" s="47"/>
      <c r="KHM236" s="48"/>
      <c r="KHN236" s="49"/>
      <c r="KHO236" s="28"/>
      <c r="KHP236" s="196"/>
      <c r="KHQ236" s="119"/>
      <c r="KHR236" s="47"/>
      <c r="KHS236" s="47"/>
      <c r="KHT236" s="48"/>
      <c r="KHU236" s="49"/>
      <c r="KHV236" s="28"/>
      <c r="KHW236" s="196"/>
      <c r="KHX236" s="119"/>
      <c r="KHY236" s="47"/>
      <c r="KHZ236" s="47"/>
      <c r="KIA236" s="48"/>
      <c r="KIB236" s="49"/>
      <c r="KIC236" s="28"/>
      <c r="KID236" s="196"/>
      <c r="KIE236" s="119"/>
      <c r="KIF236" s="47"/>
      <c r="KIG236" s="47"/>
      <c r="KIH236" s="48"/>
      <c r="KII236" s="49"/>
      <c r="KIJ236" s="28"/>
      <c r="KIK236" s="196"/>
      <c r="KIL236" s="119"/>
      <c r="KIM236" s="47"/>
      <c r="KIN236" s="47"/>
      <c r="KIO236" s="48"/>
      <c r="KIP236" s="49"/>
      <c r="KIQ236" s="28"/>
      <c r="KIR236" s="196"/>
      <c r="KIS236" s="119"/>
      <c r="KIT236" s="47"/>
      <c r="KIU236" s="47"/>
      <c r="KIV236" s="48"/>
      <c r="KIW236" s="49"/>
      <c r="KIX236" s="28"/>
      <c r="KIY236" s="196"/>
      <c r="KIZ236" s="119"/>
      <c r="KJA236" s="47"/>
      <c r="KJB236" s="47"/>
      <c r="KJC236" s="48"/>
      <c r="KJD236" s="49"/>
      <c r="KJE236" s="28"/>
      <c r="KJF236" s="196"/>
      <c r="KJG236" s="119"/>
      <c r="KJH236" s="47"/>
      <c r="KJI236" s="47"/>
      <c r="KJJ236" s="48"/>
      <c r="KJK236" s="49"/>
      <c r="KJL236" s="28"/>
      <c r="KJM236" s="196"/>
      <c r="KJN236" s="119"/>
      <c r="KJO236" s="47"/>
      <c r="KJP236" s="47"/>
      <c r="KJQ236" s="48"/>
      <c r="KJR236" s="49"/>
      <c r="KJS236" s="28"/>
      <c r="KJT236" s="196"/>
      <c r="KJU236" s="119"/>
      <c r="KJV236" s="47"/>
      <c r="KJW236" s="47"/>
      <c r="KJX236" s="48"/>
      <c r="KJY236" s="49"/>
      <c r="KJZ236" s="28"/>
      <c r="KKA236" s="196"/>
      <c r="KKB236" s="119"/>
      <c r="KKC236" s="47"/>
      <c r="KKD236" s="47"/>
      <c r="KKE236" s="48"/>
      <c r="KKF236" s="49"/>
      <c r="KKG236" s="28"/>
      <c r="KKH236" s="196"/>
      <c r="KKI236" s="119"/>
      <c r="KKJ236" s="47"/>
      <c r="KKK236" s="47"/>
      <c r="KKL236" s="48"/>
      <c r="KKM236" s="49"/>
      <c r="KKN236" s="28"/>
      <c r="KKO236" s="196"/>
      <c r="KKP236" s="119"/>
      <c r="KKQ236" s="47"/>
      <c r="KKR236" s="47"/>
      <c r="KKS236" s="48"/>
      <c r="KKT236" s="49"/>
      <c r="KKU236" s="28"/>
      <c r="KKV236" s="196"/>
      <c r="KKW236" s="119"/>
      <c r="KKX236" s="47"/>
      <c r="KKY236" s="47"/>
      <c r="KKZ236" s="48"/>
      <c r="KLA236" s="49"/>
      <c r="KLB236" s="28"/>
      <c r="KLC236" s="196"/>
      <c r="KLD236" s="119"/>
      <c r="KLE236" s="47"/>
      <c r="KLF236" s="47"/>
      <c r="KLG236" s="48"/>
      <c r="KLH236" s="49"/>
      <c r="KLI236" s="28"/>
      <c r="KLJ236" s="196"/>
      <c r="KLK236" s="119"/>
      <c r="KLL236" s="47"/>
      <c r="KLM236" s="47"/>
      <c r="KLN236" s="48"/>
      <c r="KLO236" s="49"/>
      <c r="KLP236" s="28"/>
      <c r="KLQ236" s="196"/>
      <c r="KLR236" s="119"/>
      <c r="KLS236" s="47"/>
      <c r="KLT236" s="47"/>
      <c r="KLU236" s="48"/>
      <c r="KLV236" s="49"/>
      <c r="KLW236" s="28"/>
      <c r="KLX236" s="196"/>
      <c r="KLY236" s="119"/>
      <c r="KLZ236" s="47"/>
      <c r="KMA236" s="47"/>
      <c r="KMB236" s="48"/>
      <c r="KMC236" s="49"/>
      <c r="KMD236" s="28"/>
      <c r="KME236" s="196"/>
      <c r="KMF236" s="119"/>
      <c r="KMG236" s="47"/>
      <c r="KMH236" s="47"/>
      <c r="KMI236" s="48"/>
      <c r="KMJ236" s="49"/>
      <c r="KMK236" s="28"/>
      <c r="KML236" s="196"/>
      <c r="KMM236" s="119"/>
      <c r="KMN236" s="47"/>
      <c r="KMO236" s="47"/>
      <c r="KMP236" s="48"/>
      <c r="KMQ236" s="49"/>
      <c r="KMR236" s="28"/>
      <c r="KMS236" s="196"/>
      <c r="KMT236" s="119"/>
      <c r="KMU236" s="47"/>
      <c r="KMV236" s="47"/>
      <c r="KMW236" s="48"/>
      <c r="KMX236" s="49"/>
      <c r="KMY236" s="28"/>
      <c r="KMZ236" s="196"/>
      <c r="KNA236" s="119"/>
      <c r="KNB236" s="47"/>
      <c r="KNC236" s="47"/>
      <c r="KND236" s="48"/>
      <c r="KNE236" s="49"/>
      <c r="KNF236" s="28"/>
      <c r="KNG236" s="196"/>
      <c r="KNH236" s="119"/>
      <c r="KNI236" s="47"/>
      <c r="KNJ236" s="47"/>
      <c r="KNK236" s="48"/>
      <c r="KNL236" s="49"/>
      <c r="KNM236" s="28"/>
      <c r="KNN236" s="196"/>
      <c r="KNO236" s="119"/>
      <c r="KNP236" s="47"/>
      <c r="KNQ236" s="47"/>
      <c r="KNR236" s="48"/>
      <c r="KNS236" s="49"/>
      <c r="KNT236" s="28"/>
      <c r="KNU236" s="196"/>
      <c r="KNV236" s="119"/>
      <c r="KNW236" s="47"/>
      <c r="KNX236" s="47"/>
      <c r="KNY236" s="48"/>
      <c r="KNZ236" s="49"/>
      <c r="KOA236" s="28"/>
      <c r="KOB236" s="196"/>
      <c r="KOC236" s="119"/>
      <c r="KOD236" s="47"/>
      <c r="KOE236" s="47"/>
      <c r="KOF236" s="48"/>
      <c r="KOG236" s="49"/>
      <c r="KOH236" s="28"/>
      <c r="KOI236" s="196"/>
      <c r="KOJ236" s="119"/>
      <c r="KOK236" s="47"/>
      <c r="KOL236" s="47"/>
      <c r="KOM236" s="48"/>
      <c r="KON236" s="49"/>
      <c r="KOO236" s="28"/>
      <c r="KOP236" s="196"/>
      <c r="KOQ236" s="119"/>
      <c r="KOR236" s="47"/>
      <c r="KOS236" s="47"/>
      <c r="KOT236" s="48"/>
      <c r="KOU236" s="49"/>
      <c r="KOV236" s="28"/>
      <c r="KOW236" s="196"/>
      <c r="KOX236" s="119"/>
      <c r="KOY236" s="47"/>
      <c r="KOZ236" s="47"/>
      <c r="KPA236" s="48"/>
      <c r="KPB236" s="49"/>
      <c r="KPC236" s="28"/>
      <c r="KPD236" s="196"/>
      <c r="KPE236" s="119"/>
      <c r="KPF236" s="47"/>
      <c r="KPG236" s="47"/>
      <c r="KPH236" s="48"/>
      <c r="KPI236" s="49"/>
      <c r="KPJ236" s="28"/>
      <c r="KPK236" s="196"/>
      <c r="KPL236" s="119"/>
      <c r="KPM236" s="47"/>
      <c r="KPN236" s="47"/>
      <c r="KPO236" s="48"/>
      <c r="KPP236" s="49"/>
      <c r="KPQ236" s="28"/>
      <c r="KPR236" s="196"/>
      <c r="KPS236" s="119"/>
      <c r="KPT236" s="47"/>
      <c r="KPU236" s="47"/>
      <c r="KPV236" s="48"/>
      <c r="KPW236" s="49"/>
      <c r="KPX236" s="28"/>
      <c r="KPY236" s="196"/>
      <c r="KPZ236" s="119"/>
      <c r="KQA236" s="47"/>
      <c r="KQB236" s="47"/>
      <c r="KQC236" s="48"/>
      <c r="KQD236" s="49"/>
      <c r="KQE236" s="28"/>
      <c r="KQF236" s="196"/>
      <c r="KQG236" s="119"/>
      <c r="KQH236" s="47"/>
      <c r="KQI236" s="47"/>
      <c r="KQJ236" s="48"/>
      <c r="KQK236" s="49"/>
      <c r="KQL236" s="28"/>
      <c r="KQM236" s="196"/>
      <c r="KQN236" s="119"/>
      <c r="KQO236" s="47"/>
      <c r="KQP236" s="47"/>
      <c r="KQQ236" s="48"/>
      <c r="KQR236" s="49"/>
      <c r="KQS236" s="28"/>
      <c r="KQT236" s="196"/>
      <c r="KQU236" s="119"/>
      <c r="KQV236" s="47"/>
      <c r="KQW236" s="47"/>
      <c r="KQX236" s="48"/>
      <c r="KQY236" s="49"/>
      <c r="KQZ236" s="28"/>
      <c r="KRA236" s="196"/>
      <c r="KRB236" s="119"/>
      <c r="KRC236" s="47"/>
      <c r="KRD236" s="47"/>
      <c r="KRE236" s="48"/>
      <c r="KRF236" s="49"/>
      <c r="KRG236" s="28"/>
      <c r="KRH236" s="196"/>
      <c r="KRI236" s="119"/>
      <c r="KRJ236" s="47"/>
      <c r="KRK236" s="47"/>
      <c r="KRL236" s="48"/>
      <c r="KRM236" s="49"/>
      <c r="KRN236" s="28"/>
      <c r="KRO236" s="196"/>
      <c r="KRP236" s="119"/>
      <c r="KRQ236" s="47"/>
      <c r="KRR236" s="47"/>
      <c r="KRS236" s="48"/>
      <c r="KRT236" s="49"/>
      <c r="KRU236" s="28"/>
      <c r="KRV236" s="196"/>
      <c r="KRW236" s="119"/>
      <c r="KRX236" s="47"/>
      <c r="KRY236" s="47"/>
      <c r="KRZ236" s="48"/>
      <c r="KSA236" s="49"/>
      <c r="KSB236" s="28"/>
      <c r="KSC236" s="196"/>
      <c r="KSD236" s="119"/>
      <c r="KSE236" s="47"/>
      <c r="KSF236" s="47"/>
      <c r="KSG236" s="48"/>
      <c r="KSH236" s="49"/>
      <c r="KSI236" s="28"/>
      <c r="KSJ236" s="196"/>
      <c r="KSK236" s="119"/>
      <c r="KSL236" s="47"/>
      <c r="KSM236" s="47"/>
      <c r="KSN236" s="48"/>
      <c r="KSO236" s="49"/>
      <c r="KSP236" s="28"/>
      <c r="KSQ236" s="196"/>
      <c r="KSR236" s="119"/>
      <c r="KSS236" s="47"/>
      <c r="KST236" s="47"/>
      <c r="KSU236" s="48"/>
      <c r="KSV236" s="49"/>
      <c r="KSW236" s="28"/>
      <c r="KSX236" s="196"/>
      <c r="KSY236" s="119"/>
      <c r="KSZ236" s="47"/>
      <c r="KTA236" s="47"/>
      <c r="KTB236" s="48"/>
      <c r="KTC236" s="49"/>
      <c r="KTD236" s="28"/>
      <c r="KTE236" s="196"/>
      <c r="KTF236" s="119"/>
      <c r="KTG236" s="47"/>
      <c r="KTH236" s="47"/>
      <c r="KTI236" s="48"/>
      <c r="KTJ236" s="49"/>
      <c r="KTK236" s="28"/>
      <c r="KTL236" s="196"/>
      <c r="KTM236" s="119"/>
      <c r="KTN236" s="47"/>
      <c r="KTO236" s="47"/>
      <c r="KTP236" s="48"/>
      <c r="KTQ236" s="49"/>
      <c r="KTR236" s="28"/>
      <c r="KTS236" s="196"/>
      <c r="KTT236" s="119"/>
      <c r="KTU236" s="47"/>
      <c r="KTV236" s="47"/>
      <c r="KTW236" s="48"/>
      <c r="KTX236" s="49"/>
      <c r="KTY236" s="28"/>
      <c r="KTZ236" s="196"/>
      <c r="KUA236" s="119"/>
      <c r="KUB236" s="47"/>
      <c r="KUC236" s="47"/>
      <c r="KUD236" s="48"/>
      <c r="KUE236" s="49"/>
      <c r="KUF236" s="28"/>
      <c r="KUG236" s="196"/>
      <c r="KUH236" s="119"/>
      <c r="KUI236" s="47"/>
      <c r="KUJ236" s="47"/>
      <c r="KUK236" s="48"/>
      <c r="KUL236" s="49"/>
      <c r="KUM236" s="28"/>
      <c r="KUN236" s="196"/>
      <c r="KUO236" s="119"/>
      <c r="KUP236" s="47"/>
      <c r="KUQ236" s="47"/>
      <c r="KUR236" s="48"/>
      <c r="KUS236" s="49"/>
      <c r="KUT236" s="28"/>
      <c r="KUU236" s="196"/>
      <c r="KUV236" s="119"/>
      <c r="KUW236" s="47"/>
      <c r="KUX236" s="47"/>
      <c r="KUY236" s="48"/>
      <c r="KUZ236" s="49"/>
      <c r="KVA236" s="28"/>
      <c r="KVB236" s="196"/>
      <c r="KVC236" s="119"/>
      <c r="KVD236" s="47"/>
      <c r="KVE236" s="47"/>
      <c r="KVF236" s="48"/>
      <c r="KVG236" s="49"/>
      <c r="KVH236" s="28"/>
      <c r="KVI236" s="196"/>
      <c r="KVJ236" s="119"/>
      <c r="KVK236" s="47"/>
      <c r="KVL236" s="47"/>
      <c r="KVM236" s="48"/>
      <c r="KVN236" s="49"/>
      <c r="KVO236" s="28"/>
      <c r="KVP236" s="196"/>
      <c r="KVQ236" s="119"/>
      <c r="KVR236" s="47"/>
      <c r="KVS236" s="47"/>
      <c r="KVT236" s="48"/>
      <c r="KVU236" s="49"/>
      <c r="KVV236" s="28"/>
      <c r="KVW236" s="196"/>
      <c r="KVX236" s="119"/>
      <c r="KVY236" s="47"/>
      <c r="KVZ236" s="47"/>
      <c r="KWA236" s="48"/>
      <c r="KWB236" s="49"/>
      <c r="KWC236" s="28"/>
      <c r="KWD236" s="196"/>
      <c r="KWE236" s="119"/>
      <c r="KWF236" s="47"/>
      <c r="KWG236" s="47"/>
      <c r="KWH236" s="48"/>
      <c r="KWI236" s="49"/>
      <c r="KWJ236" s="28"/>
      <c r="KWK236" s="196"/>
      <c r="KWL236" s="119"/>
      <c r="KWM236" s="47"/>
      <c r="KWN236" s="47"/>
      <c r="KWO236" s="48"/>
      <c r="KWP236" s="49"/>
      <c r="KWQ236" s="28"/>
      <c r="KWR236" s="196"/>
      <c r="KWS236" s="119"/>
      <c r="KWT236" s="47"/>
      <c r="KWU236" s="47"/>
      <c r="KWV236" s="48"/>
      <c r="KWW236" s="49"/>
      <c r="KWX236" s="28"/>
      <c r="KWY236" s="196"/>
      <c r="KWZ236" s="119"/>
      <c r="KXA236" s="47"/>
      <c r="KXB236" s="47"/>
      <c r="KXC236" s="48"/>
      <c r="KXD236" s="49"/>
      <c r="KXE236" s="28"/>
      <c r="KXF236" s="196"/>
      <c r="KXG236" s="119"/>
      <c r="KXH236" s="47"/>
      <c r="KXI236" s="47"/>
      <c r="KXJ236" s="48"/>
      <c r="KXK236" s="49"/>
      <c r="KXL236" s="28"/>
      <c r="KXM236" s="196"/>
      <c r="KXN236" s="119"/>
      <c r="KXO236" s="47"/>
      <c r="KXP236" s="47"/>
      <c r="KXQ236" s="48"/>
      <c r="KXR236" s="49"/>
      <c r="KXS236" s="28"/>
      <c r="KXT236" s="196"/>
      <c r="KXU236" s="119"/>
      <c r="KXV236" s="47"/>
      <c r="KXW236" s="47"/>
      <c r="KXX236" s="48"/>
      <c r="KXY236" s="49"/>
      <c r="KXZ236" s="28"/>
      <c r="KYA236" s="196"/>
      <c r="KYB236" s="119"/>
      <c r="KYC236" s="47"/>
      <c r="KYD236" s="47"/>
      <c r="KYE236" s="48"/>
      <c r="KYF236" s="49"/>
      <c r="KYG236" s="28"/>
      <c r="KYH236" s="196"/>
      <c r="KYI236" s="119"/>
      <c r="KYJ236" s="47"/>
      <c r="KYK236" s="47"/>
      <c r="KYL236" s="48"/>
      <c r="KYM236" s="49"/>
      <c r="KYN236" s="28"/>
      <c r="KYO236" s="196"/>
      <c r="KYP236" s="119"/>
      <c r="KYQ236" s="47"/>
      <c r="KYR236" s="47"/>
      <c r="KYS236" s="48"/>
      <c r="KYT236" s="49"/>
      <c r="KYU236" s="28"/>
      <c r="KYV236" s="196"/>
      <c r="KYW236" s="119"/>
      <c r="KYX236" s="47"/>
      <c r="KYY236" s="47"/>
      <c r="KYZ236" s="48"/>
      <c r="KZA236" s="49"/>
      <c r="KZB236" s="28"/>
      <c r="KZC236" s="196"/>
      <c r="KZD236" s="119"/>
      <c r="KZE236" s="47"/>
      <c r="KZF236" s="47"/>
      <c r="KZG236" s="48"/>
      <c r="KZH236" s="49"/>
      <c r="KZI236" s="28"/>
      <c r="KZJ236" s="196"/>
      <c r="KZK236" s="119"/>
      <c r="KZL236" s="47"/>
      <c r="KZM236" s="47"/>
      <c r="KZN236" s="48"/>
      <c r="KZO236" s="49"/>
      <c r="KZP236" s="28"/>
      <c r="KZQ236" s="196"/>
      <c r="KZR236" s="119"/>
      <c r="KZS236" s="47"/>
      <c r="KZT236" s="47"/>
      <c r="KZU236" s="48"/>
      <c r="KZV236" s="49"/>
      <c r="KZW236" s="28"/>
      <c r="KZX236" s="196"/>
      <c r="KZY236" s="119"/>
      <c r="KZZ236" s="47"/>
      <c r="LAA236" s="47"/>
      <c r="LAB236" s="48"/>
      <c r="LAC236" s="49"/>
      <c r="LAD236" s="28"/>
      <c r="LAE236" s="196"/>
      <c r="LAF236" s="119"/>
      <c r="LAG236" s="47"/>
      <c r="LAH236" s="47"/>
      <c r="LAI236" s="48"/>
      <c r="LAJ236" s="49"/>
      <c r="LAK236" s="28"/>
      <c r="LAL236" s="196"/>
      <c r="LAM236" s="119"/>
      <c r="LAN236" s="47"/>
      <c r="LAO236" s="47"/>
      <c r="LAP236" s="48"/>
      <c r="LAQ236" s="49"/>
      <c r="LAR236" s="28"/>
      <c r="LAS236" s="196"/>
      <c r="LAT236" s="119"/>
      <c r="LAU236" s="47"/>
      <c r="LAV236" s="47"/>
      <c r="LAW236" s="48"/>
      <c r="LAX236" s="49"/>
      <c r="LAY236" s="28"/>
      <c r="LAZ236" s="196"/>
      <c r="LBA236" s="119"/>
      <c r="LBB236" s="47"/>
      <c r="LBC236" s="47"/>
      <c r="LBD236" s="48"/>
      <c r="LBE236" s="49"/>
      <c r="LBF236" s="28"/>
      <c r="LBG236" s="196"/>
      <c r="LBH236" s="119"/>
      <c r="LBI236" s="47"/>
      <c r="LBJ236" s="47"/>
      <c r="LBK236" s="48"/>
      <c r="LBL236" s="49"/>
      <c r="LBM236" s="28"/>
      <c r="LBN236" s="196"/>
      <c r="LBO236" s="119"/>
      <c r="LBP236" s="47"/>
      <c r="LBQ236" s="47"/>
      <c r="LBR236" s="48"/>
      <c r="LBS236" s="49"/>
      <c r="LBT236" s="28"/>
      <c r="LBU236" s="196"/>
      <c r="LBV236" s="119"/>
      <c r="LBW236" s="47"/>
      <c r="LBX236" s="47"/>
      <c r="LBY236" s="48"/>
      <c r="LBZ236" s="49"/>
      <c r="LCA236" s="28"/>
      <c r="LCB236" s="196"/>
      <c r="LCC236" s="119"/>
      <c r="LCD236" s="47"/>
      <c r="LCE236" s="47"/>
      <c r="LCF236" s="48"/>
      <c r="LCG236" s="49"/>
      <c r="LCH236" s="28"/>
      <c r="LCI236" s="196"/>
      <c r="LCJ236" s="119"/>
      <c r="LCK236" s="47"/>
      <c r="LCL236" s="47"/>
      <c r="LCM236" s="48"/>
      <c r="LCN236" s="49"/>
      <c r="LCO236" s="28"/>
      <c r="LCP236" s="196"/>
      <c r="LCQ236" s="119"/>
      <c r="LCR236" s="47"/>
      <c r="LCS236" s="47"/>
      <c r="LCT236" s="48"/>
      <c r="LCU236" s="49"/>
      <c r="LCV236" s="28"/>
      <c r="LCW236" s="196"/>
      <c r="LCX236" s="119"/>
      <c r="LCY236" s="47"/>
      <c r="LCZ236" s="47"/>
      <c r="LDA236" s="48"/>
      <c r="LDB236" s="49"/>
      <c r="LDC236" s="28"/>
      <c r="LDD236" s="196"/>
      <c r="LDE236" s="119"/>
      <c r="LDF236" s="47"/>
      <c r="LDG236" s="47"/>
      <c r="LDH236" s="48"/>
      <c r="LDI236" s="49"/>
      <c r="LDJ236" s="28"/>
      <c r="LDK236" s="196"/>
      <c r="LDL236" s="119"/>
      <c r="LDM236" s="47"/>
      <c r="LDN236" s="47"/>
      <c r="LDO236" s="48"/>
      <c r="LDP236" s="49"/>
      <c r="LDQ236" s="28"/>
      <c r="LDR236" s="196"/>
      <c r="LDS236" s="119"/>
      <c r="LDT236" s="47"/>
      <c r="LDU236" s="47"/>
      <c r="LDV236" s="48"/>
      <c r="LDW236" s="49"/>
      <c r="LDX236" s="28"/>
      <c r="LDY236" s="196"/>
      <c r="LDZ236" s="119"/>
      <c r="LEA236" s="47"/>
      <c r="LEB236" s="47"/>
      <c r="LEC236" s="48"/>
      <c r="LED236" s="49"/>
      <c r="LEE236" s="28"/>
      <c r="LEF236" s="196"/>
      <c r="LEG236" s="119"/>
      <c r="LEH236" s="47"/>
      <c r="LEI236" s="47"/>
      <c r="LEJ236" s="48"/>
      <c r="LEK236" s="49"/>
      <c r="LEL236" s="28"/>
      <c r="LEM236" s="196"/>
      <c r="LEN236" s="119"/>
      <c r="LEO236" s="47"/>
      <c r="LEP236" s="47"/>
      <c r="LEQ236" s="48"/>
      <c r="LER236" s="49"/>
      <c r="LES236" s="28"/>
      <c r="LET236" s="196"/>
      <c r="LEU236" s="119"/>
      <c r="LEV236" s="47"/>
      <c r="LEW236" s="47"/>
      <c r="LEX236" s="48"/>
      <c r="LEY236" s="49"/>
      <c r="LEZ236" s="28"/>
      <c r="LFA236" s="196"/>
      <c r="LFB236" s="119"/>
      <c r="LFC236" s="47"/>
      <c r="LFD236" s="47"/>
      <c r="LFE236" s="48"/>
      <c r="LFF236" s="49"/>
      <c r="LFG236" s="28"/>
      <c r="LFH236" s="196"/>
      <c r="LFI236" s="119"/>
      <c r="LFJ236" s="47"/>
      <c r="LFK236" s="47"/>
      <c r="LFL236" s="48"/>
      <c r="LFM236" s="49"/>
      <c r="LFN236" s="28"/>
      <c r="LFO236" s="196"/>
      <c r="LFP236" s="119"/>
      <c r="LFQ236" s="47"/>
      <c r="LFR236" s="47"/>
      <c r="LFS236" s="48"/>
      <c r="LFT236" s="49"/>
      <c r="LFU236" s="28"/>
      <c r="LFV236" s="196"/>
      <c r="LFW236" s="119"/>
      <c r="LFX236" s="47"/>
      <c r="LFY236" s="47"/>
      <c r="LFZ236" s="48"/>
      <c r="LGA236" s="49"/>
      <c r="LGB236" s="28"/>
      <c r="LGC236" s="196"/>
      <c r="LGD236" s="119"/>
      <c r="LGE236" s="47"/>
      <c r="LGF236" s="47"/>
      <c r="LGG236" s="48"/>
      <c r="LGH236" s="49"/>
      <c r="LGI236" s="28"/>
      <c r="LGJ236" s="196"/>
      <c r="LGK236" s="119"/>
      <c r="LGL236" s="47"/>
      <c r="LGM236" s="47"/>
      <c r="LGN236" s="48"/>
      <c r="LGO236" s="49"/>
      <c r="LGP236" s="28"/>
      <c r="LGQ236" s="196"/>
      <c r="LGR236" s="119"/>
      <c r="LGS236" s="47"/>
      <c r="LGT236" s="47"/>
      <c r="LGU236" s="48"/>
      <c r="LGV236" s="49"/>
      <c r="LGW236" s="28"/>
      <c r="LGX236" s="196"/>
      <c r="LGY236" s="119"/>
      <c r="LGZ236" s="47"/>
      <c r="LHA236" s="47"/>
      <c r="LHB236" s="48"/>
      <c r="LHC236" s="49"/>
      <c r="LHD236" s="28"/>
      <c r="LHE236" s="196"/>
      <c r="LHF236" s="119"/>
      <c r="LHG236" s="47"/>
      <c r="LHH236" s="47"/>
      <c r="LHI236" s="48"/>
      <c r="LHJ236" s="49"/>
      <c r="LHK236" s="28"/>
      <c r="LHL236" s="196"/>
      <c r="LHM236" s="119"/>
      <c r="LHN236" s="47"/>
      <c r="LHO236" s="47"/>
      <c r="LHP236" s="48"/>
      <c r="LHQ236" s="49"/>
      <c r="LHR236" s="28"/>
      <c r="LHS236" s="196"/>
      <c r="LHT236" s="119"/>
      <c r="LHU236" s="47"/>
      <c r="LHV236" s="47"/>
      <c r="LHW236" s="48"/>
      <c r="LHX236" s="49"/>
      <c r="LHY236" s="28"/>
      <c r="LHZ236" s="196"/>
      <c r="LIA236" s="119"/>
      <c r="LIB236" s="47"/>
      <c r="LIC236" s="47"/>
      <c r="LID236" s="48"/>
      <c r="LIE236" s="49"/>
      <c r="LIF236" s="28"/>
      <c r="LIG236" s="196"/>
      <c r="LIH236" s="119"/>
      <c r="LII236" s="47"/>
      <c r="LIJ236" s="47"/>
      <c r="LIK236" s="48"/>
      <c r="LIL236" s="49"/>
      <c r="LIM236" s="28"/>
      <c r="LIN236" s="196"/>
      <c r="LIO236" s="119"/>
      <c r="LIP236" s="47"/>
      <c r="LIQ236" s="47"/>
      <c r="LIR236" s="48"/>
      <c r="LIS236" s="49"/>
      <c r="LIT236" s="28"/>
      <c r="LIU236" s="196"/>
      <c r="LIV236" s="119"/>
      <c r="LIW236" s="47"/>
      <c r="LIX236" s="47"/>
      <c r="LIY236" s="48"/>
      <c r="LIZ236" s="49"/>
      <c r="LJA236" s="28"/>
      <c r="LJB236" s="196"/>
      <c r="LJC236" s="119"/>
      <c r="LJD236" s="47"/>
      <c r="LJE236" s="47"/>
      <c r="LJF236" s="48"/>
      <c r="LJG236" s="49"/>
      <c r="LJH236" s="28"/>
      <c r="LJI236" s="196"/>
      <c r="LJJ236" s="119"/>
      <c r="LJK236" s="47"/>
      <c r="LJL236" s="47"/>
      <c r="LJM236" s="48"/>
      <c r="LJN236" s="49"/>
      <c r="LJO236" s="28"/>
      <c r="LJP236" s="196"/>
      <c r="LJQ236" s="119"/>
      <c r="LJR236" s="47"/>
      <c r="LJS236" s="47"/>
      <c r="LJT236" s="48"/>
      <c r="LJU236" s="49"/>
      <c r="LJV236" s="28"/>
      <c r="LJW236" s="196"/>
      <c r="LJX236" s="119"/>
      <c r="LJY236" s="47"/>
      <c r="LJZ236" s="47"/>
      <c r="LKA236" s="48"/>
      <c r="LKB236" s="49"/>
      <c r="LKC236" s="28"/>
      <c r="LKD236" s="196"/>
      <c r="LKE236" s="119"/>
      <c r="LKF236" s="47"/>
      <c r="LKG236" s="47"/>
      <c r="LKH236" s="48"/>
      <c r="LKI236" s="49"/>
      <c r="LKJ236" s="28"/>
      <c r="LKK236" s="196"/>
      <c r="LKL236" s="119"/>
      <c r="LKM236" s="47"/>
      <c r="LKN236" s="47"/>
      <c r="LKO236" s="48"/>
      <c r="LKP236" s="49"/>
      <c r="LKQ236" s="28"/>
      <c r="LKR236" s="196"/>
      <c r="LKS236" s="119"/>
      <c r="LKT236" s="47"/>
      <c r="LKU236" s="47"/>
      <c r="LKV236" s="48"/>
      <c r="LKW236" s="49"/>
      <c r="LKX236" s="28"/>
      <c r="LKY236" s="196"/>
      <c r="LKZ236" s="119"/>
      <c r="LLA236" s="47"/>
      <c r="LLB236" s="47"/>
      <c r="LLC236" s="48"/>
      <c r="LLD236" s="49"/>
      <c r="LLE236" s="28"/>
      <c r="LLF236" s="196"/>
      <c r="LLG236" s="119"/>
      <c r="LLH236" s="47"/>
      <c r="LLI236" s="47"/>
      <c r="LLJ236" s="48"/>
      <c r="LLK236" s="49"/>
      <c r="LLL236" s="28"/>
      <c r="LLM236" s="196"/>
      <c r="LLN236" s="119"/>
      <c r="LLO236" s="47"/>
      <c r="LLP236" s="47"/>
      <c r="LLQ236" s="48"/>
      <c r="LLR236" s="49"/>
      <c r="LLS236" s="28"/>
      <c r="LLT236" s="196"/>
      <c r="LLU236" s="119"/>
      <c r="LLV236" s="47"/>
      <c r="LLW236" s="47"/>
      <c r="LLX236" s="48"/>
      <c r="LLY236" s="49"/>
      <c r="LLZ236" s="28"/>
      <c r="LMA236" s="196"/>
      <c r="LMB236" s="119"/>
      <c r="LMC236" s="47"/>
      <c r="LMD236" s="47"/>
      <c r="LME236" s="48"/>
      <c r="LMF236" s="49"/>
      <c r="LMG236" s="28"/>
      <c r="LMH236" s="196"/>
      <c r="LMI236" s="119"/>
      <c r="LMJ236" s="47"/>
      <c r="LMK236" s="47"/>
      <c r="LML236" s="48"/>
      <c r="LMM236" s="49"/>
      <c r="LMN236" s="28"/>
      <c r="LMO236" s="196"/>
      <c r="LMP236" s="119"/>
      <c r="LMQ236" s="47"/>
      <c r="LMR236" s="47"/>
      <c r="LMS236" s="48"/>
      <c r="LMT236" s="49"/>
      <c r="LMU236" s="28"/>
      <c r="LMV236" s="196"/>
      <c r="LMW236" s="119"/>
      <c r="LMX236" s="47"/>
      <c r="LMY236" s="47"/>
      <c r="LMZ236" s="48"/>
      <c r="LNA236" s="49"/>
      <c r="LNB236" s="28"/>
      <c r="LNC236" s="196"/>
      <c r="LND236" s="119"/>
      <c r="LNE236" s="47"/>
      <c r="LNF236" s="47"/>
      <c r="LNG236" s="48"/>
      <c r="LNH236" s="49"/>
      <c r="LNI236" s="28"/>
      <c r="LNJ236" s="196"/>
      <c r="LNK236" s="119"/>
      <c r="LNL236" s="47"/>
      <c r="LNM236" s="47"/>
      <c r="LNN236" s="48"/>
      <c r="LNO236" s="49"/>
      <c r="LNP236" s="28"/>
      <c r="LNQ236" s="196"/>
      <c r="LNR236" s="119"/>
      <c r="LNS236" s="47"/>
      <c r="LNT236" s="47"/>
      <c r="LNU236" s="48"/>
      <c r="LNV236" s="49"/>
      <c r="LNW236" s="28"/>
      <c r="LNX236" s="196"/>
      <c r="LNY236" s="119"/>
      <c r="LNZ236" s="47"/>
      <c r="LOA236" s="47"/>
      <c r="LOB236" s="48"/>
      <c r="LOC236" s="49"/>
      <c r="LOD236" s="28"/>
      <c r="LOE236" s="196"/>
      <c r="LOF236" s="119"/>
      <c r="LOG236" s="47"/>
      <c r="LOH236" s="47"/>
      <c r="LOI236" s="48"/>
      <c r="LOJ236" s="49"/>
      <c r="LOK236" s="28"/>
      <c r="LOL236" s="196"/>
      <c r="LOM236" s="119"/>
      <c r="LON236" s="47"/>
      <c r="LOO236" s="47"/>
      <c r="LOP236" s="48"/>
      <c r="LOQ236" s="49"/>
      <c r="LOR236" s="28"/>
      <c r="LOS236" s="196"/>
      <c r="LOT236" s="119"/>
      <c r="LOU236" s="47"/>
      <c r="LOV236" s="47"/>
      <c r="LOW236" s="48"/>
      <c r="LOX236" s="49"/>
      <c r="LOY236" s="28"/>
      <c r="LOZ236" s="196"/>
      <c r="LPA236" s="119"/>
      <c r="LPB236" s="47"/>
      <c r="LPC236" s="47"/>
      <c r="LPD236" s="48"/>
      <c r="LPE236" s="49"/>
      <c r="LPF236" s="28"/>
      <c r="LPG236" s="196"/>
      <c r="LPH236" s="119"/>
      <c r="LPI236" s="47"/>
      <c r="LPJ236" s="47"/>
      <c r="LPK236" s="48"/>
      <c r="LPL236" s="49"/>
      <c r="LPM236" s="28"/>
      <c r="LPN236" s="196"/>
      <c r="LPO236" s="119"/>
      <c r="LPP236" s="47"/>
      <c r="LPQ236" s="47"/>
      <c r="LPR236" s="48"/>
      <c r="LPS236" s="49"/>
      <c r="LPT236" s="28"/>
      <c r="LPU236" s="196"/>
      <c r="LPV236" s="119"/>
      <c r="LPW236" s="47"/>
      <c r="LPX236" s="47"/>
      <c r="LPY236" s="48"/>
      <c r="LPZ236" s="49"/>
      <c r="LQA236" s="28"/>
      <c r="LQB236" s="196"/>
      <c r="LQC236" s="119"/>
      <c r="LQD236" s="47"/>
      <c r="LQE236" s="47"/>
      <c r="LQF236" s="48"/>
      <c r="LQG236" s="49"/>
      <c r="LQH236" s="28"/>
      <c r="LQI236" s="196"/>
      <c r="LQJ236" s="119"/>
      <c r="LQK236" s="47"/>
      <c r="LQL236" s="47"/>
      <c r="LQM236" s="48"/>
      <c r="LQN236" s="49"/>
      <c r="LQO236" s="28"/>
      <c r="LQP236" s="196"/>
      <c r="LQQ236" s="119"/>
      <c r="LQR236" s="47"/>
      <c r="LQS236" s="47"/>
      <c r="LQT236" s="48"/>
      <c r="LQU236" s="49"/>
      <c r="LQV236" s="28"/>
      <c r="LQW236" s="196"/>
      <c r="LQX236" s="119"/>
      <c r="LQY236" s="47"/>
      <c r="LQZ236" s="47"/>
      <c r="LRA236" s="48"/>
      <c r="LRB236" s="49"/>
      <c r="LRC236" s="28"/>
      <c r="LRD236" s="196"/>
      <c r="LRE236" s="119"/>
      <c r="LRF236" s="47"/>
      <c r="LRG236" s="47"/>
      <c r="LRH236" s="48"/>
      <c r="LRI236" s="49"/>
      <c r="LRJ236" s="28"/>
      <c r="LRK236" s="196"/>
      <c r="LRL236" s="119"/>
      <c r="LRM236" s="47"/>
      <c r="LRN236" s="47"/>
      <c r="LRO236" s="48"/>
      <c r="LRP236" s="49"/>
      <c r="LRQ236" s="28"/>
      <c r="LRR236" s="196"/>
      <c r="LRS236" s="119"/>
      <c r="LRT236" s="47"/>
      <c r="LRU236" s="47"/>
      <c r="LRV236" s="48"/>
      <c r="LRW236" s="49"/>
      <c r="LRX236" s="28"/>
      <c r="LRY236" s="196"/>
      <c r="LRZ236" s="119"/>
      <c r="LSA236" s="47"/>
      <c r="LSB236" s="47"/>
      <c r="LSC236" s="48"/>
      <c r="LSD236" s="49"/>
      <c r="LSE236" s="28"/>
      <c r="LSF236" s="196"/>
      <c r="LSG236" s="119"/>
      <c r="LSH236" s="47"/>
      <c r="LSI236" s="47"/>
      <c r="LSJ236" s="48"/>
      <c r="LSK236" s="49"/>
      <c r="LSL236" s="28"/>
      <c r="LSM236" s="196"/>
      <c r="LSN236" s="119"/>
      <c r="LSO236" s="47"/>
      <c r="LSP236" s="47"/>
      <c r="LSQ236" s="48"/>
      <c r="LSR236" s="49"/>
      <c r="LSS236" s="28"/>
      <c r="LST236" s="196"/>
      <c r="LSU236" s="119"/>
      <c r="LSV236" s="47"/>
      <c r="LSW236" s="47"/>
      <c r="LSX236" s="48"/>
      <c r="LSY236" s="49"/>
      <c r="LSZ236" s="28"/>
      <c r="LTA236" s="196"/>
      <c r="LTB236" s="119"/>
      <c r="LTC236" s="47"/>
      <c r="LTD236" s="47"/>
      <c r="LTE236" s="48"/>
      <c r="LTF236" s="49"/>
      <c r="LTG236" s="28"/>
      <c r="LTH236" s="196"/>
      <c r="LTI236" s="119"/>
      <c r="LTJ236" s="47"/>
      <c r="LTK236" s="47"/>
      <c r="LTL236" s="48"/>
      <c r="LTM236" s="49"/>
      <c r="LTN236" s="28"/>
      <c r="LTO236" s="196"/>
      <c r="LTP236" s="119"/>
      <c r="LTQ236" s="47"/>
      <c r="LTR236" s="47"/>
      <c r="LTS236" s="48"/>
      <c r="LTT236" s="49"/>
      <c r="LTU236" s="28"/>
      <c r="LTV236" s="196"/>
      <c r="LTW236" s="119"/>
      <c r="LTX236" s="47"/>
      <c r="LTY236" s="47"/>
      <c r="LTZ236" s="48"/>
      <c r="LUA236" s="49"/>
      <c r="LUB236" s="28"/>
      <c r="LUC236" s="196"/>
      <c r="LUD236" s="119"/>
      <c r="LUE236" s="47"/>
      <c r="LUF236" s="47"/>
      <c r="LUG236" s="48"/>
      <c r="LUH236" s="49"/>
      <c r="LUI236" s="28"/>
      <c r="LUJ236" s="196"/>
      <c r="LUK236" s="119"/>
      <c r="LUL236" s="47"/>
      <c r="LUM236" s="47"/>
      <c r="LUN236" s="48"/>
      <c r="LUO236" s="49"/>
      <c r="LUP236" s="28"/>
      <c r="LUQ236" s="196"/>
      <c r="LUR236" s="119"/>
      <c r="LUS236" s="47"/>
      <c r="LUT236" s="47"/>
      <c r="LUU236" s="48"/>
      <c r="LUV236" s="49"/>
      <c r="LUW236" s="28"/>
      <c r="LUX236" s="196"/>
      <c r="LUY236" s="119"/>
      <c r="LUZ236" s="47"/>
      <c r="LVA236" s="47"/>
      <c r="LVB236" s="48"/>
      <c r="LVC236" s="49"/>
      <c r="LVD236" s="28"/>
      <c r="LVE236" s="196"/>
      <c r="LVF236" s="119"/>
      <c r="LVG236" s="47"/>
      <c r="LVH236" s="47"/>
      <c r="LVI236" s="48"/>
      <c r="LVJ236" s="49"/>
      <c r="LVK236" s="28"/>
      <c r="LVL236" s="196"/>
      <c r="LVM236" s="119"/>
      <c r="LVN236" s="47"/>
      <c r="LVO236" s="47"/>
      <c r="LVP236" s="48"/>
      <c r="LVQ236" s="49"/>
      <c r="LVR236" s="28"/>
      <c r="LVS236" s="196"/>
      <c r="LVT236" s="119"/>
      <c r="LVU236" s="47"/>
      <c r="LVV236" s="47"/>
      <c r="LVW236" s="48"/>
      <c r="LVX236" s="49"/>
      <c r="LVY236" s="28"/>
      <c r="LVZ236" s="196"/>
      <c r="LWA236" s="119"/>
      <c r="LWB236" s="47"/>
      <c r="LWC236" s="47"/>
      <c r="LWD236" s="48"/>
      <c r="LWE236" s="49"/>
      <c r="LWF236" s="28"/>
      <c r="LWG236" s="196"/>
      <c r="LWH236" s="119"/>
      <c r="LWI236" s="47"/>
      <c r="LWJ236" s="47"/>
      <c r="LWK236" s="48"/>
      <c r="LWL236" s="49"/>
      <c r="LWM236" s="28"/>
      <c r="LWN236" s="196"/>
      <c r="LWO236" s="119"/>
      <c r="LWP236" s="47"/>
      <c r="LWQ236" s="47"/>
      <c r="LWR236" s="48"/>
      <c r="LWS236" s="49"/>
      <c r="LWT236" s="28"/>
      <c r="LWU236" s="196"/>
      <c r="LWV236" s="119"/>
      <c r="LWW236" s="47"/>
      <c r="LWX236" s="47"/>
      <c r="LWY236" s="48"/>
      <c r="LWZ236" s="49"/>
      <c r="LXA236" s="28"/>
      <c r="LXB236" s="196"/>
      <c r="LXC236" s="119"/>
      <c r="LXD236" s="47"/>
      <c r="LXE236" s="47"/>
      <c r="LXF236" s="48"/>
      <c r="LXG236" s="49"/>
      <c r="LXH236" s="28"/>
      <c r="LXI236" s="196"/>
      <c r="LXJ236" s="119"/>
      <c r="LXK236" s="47"/>
      <c r="LXL236" s="47"/>
      <c r="LXM236" s="48"/>
      <c r="LXN236" s="49"/>
      <c r="LXO236" s="28"/>
      <c r="LXP236" s="196"/>
      <c r="LXQ236" s="119"/>
      <c r="LXR236" s="47"/>
      <c r="LXS236" s="47"/>
      <c r="LXT236" s="48"/>
      <c r="LXU236" s="49"/>
      <c r="LXV236" s="28"/>
      <c r="LXW236" s="196"/>
      <c r="LXX236" s="119"/>
      <c r="LXY236" s="47"/>
      <c r="LXZ236" s="47"/>
      <c r="LYA236" s="48"/>
      <c r="LYB236" s="49"/>
      <c r="LYC236" s="28"/>
      <c r="LYD236" s="196"/>
      <c r="LYE236" s="119"/>
      <c r="LYF236" s="47"/>
      <c r="LYG236" s="47"/>
      <c r="LYH236" s="48"/>
      <c r="LYI236" s="49"/>
      <c r="LYJ236" s="28"/>
      <c r="LYK236" s="196"/>
      <c r="LYL236" s="119"/>
      <c r="LYM236" s="47"/>
      <c r="LYN236" s="47"/>
      <c r="LYO236" s="48"/>
      <c r="LYP236" s="49"/>
      <c r="LYQ236" s="28"/>
      <c r="LYR236" s="196"/>
      <c r="LYS236" s="119"/>
      <c r="LYT236" s="47"/>
      <c r="LYU236" s="47"/>
      <c r="LYV236" s="48"/>
      <c r="LYW236" s="49"/>
      <c r="LYX236" s="28"/>
      <c r="LYY236" s="196"/>
      <c r="LYZ236" s="119"/>
      <c r="LZA236" s="47"/>
      <c r="LZB236" s="47"/>
      <c r="LZC236" s="48"/>
      <c r="LZD236" s="49"/>
      <c r="LZE236" s="28"/>
      <c r="LZF236" s="196"/>
      <c r="LZG236" s="119"/>
      <c r="LZH236" s="47"/>
      <c r="LZI236" s="47"/>
      <c r="LZJ236" s="48"/>
      <c r="LZK236" s="49"/>
      <c r="LZL236" s="28"/>
      <c r="LZM236" s="196"/>
      <c r="LZN236" s="119"/>
      <c r="LZO236" s="47"/>
      <c r="LZP236" s="47"/>
      <c r="LZQ236" s="48"/>
      <c r="LZR236" s="49"/>
      <c r="LZS236" s="28"/>
      <c r="LZT236" s="196"/>
      <c r="LZU236" s="119"/>
      <c r="LZV236" s="47"/>
      <c r="LZW236" s="47"/>
      <c r="LZX236" s="48"/>
      <c r="LZY236" s="49"/>
      <c r="LZZ236" s="28"/>
      <c r="MAA236" s="196"/>
      <c r="MAB236" s="119"/>
      <c r="MAC236" s="47"/>
      <c r="MAD236" s="47"/>
      <c r="MAE236" s="48"/>
      <c r="MAF236" s="49"/>
      <c r="MAG236" s="28"/>
      <c r="MAH236" s="196"/>
      <c r="MAI236" s="119"/>
      <c r="MAJ236" s="47"/>
      <c r="MAK236" s="47"/>
      <c r="MAL236" s="48"/>
      <c r="MAM236" s="49"/>
      <c r="MAN236" s="28"/>
      <c r="MAO236" s="196"/>
      <c r="MAP236" s="119"/>
      <c r="MAQ236" s="47"/>
      <c r="MAR236" s="47"/>
      <c r="MAS236" s="48"/>
      <c r="MAT236" s="49"/>
      <c r="MAU236" s="28"/>
      <c r="MAV236" s="196"/>
      <c r="MAW236" s="119"/>
      <c r="MAX236" s="47"/>
      <c r="MAY236" s="47"/>
      <c r="MAZ236" s="48"/>
      <c r="MBA236" s="49"/>
      <c r="MBB236" s="28"/>
      <c r="MBC236" s="196"/>
      <c r="MBD236" s="119"/>
      <c r="MBE236" s="47"/>
      <c r="MBF236" s="47"/>
      <c r="MBG236" s="48"/>
      <c r="MBH236" s="49"/>
      <c r="MBI236" s="28"/>
      <c r="MBJ236" s="196"/>
      <c r="MBK236" s="119"/>
      <c r="MBL236" s="47"/>
      <c r="MBM236" s="47"/>
      <c r="MBN236" s="48"/>
      <c r="MBO236" s="49"/>
      <c r="MBP236" s="28"/>
      <c r="MBQ236" s="196"/>
      <c r="MBR236" s="119"/>
      <c r="MBS236" s="47"/>
      <c r="MBT236" s="47"/>
      <c r="MBU236" s="48"/>
      <c r="MBV236" s="49"/>
      <c r="MBW236" s="28"/>
      <c r="MBX236" s="196"/>
      <c r="MBY236" s="119"/>
      <c r="MBZ236" s="47"/>
      <c r="MCA236" s="47"/>
      <c r="MCB236" s="48"/>
      <c r="MCC236" s="49"/>
      <c r="MCD236" s="28"/>
      <c r="MCE236" s="196"/>
      <c r="MCF236" s="119"/>
      <c r="MCG236" s="47"/>
      <c r="MCH236" s="47"/>
      <c r="MCI236" s="48"/>
      <c r="MCJ236" s="49"/>
      <c r="MCK236" s="28"/>
      <c r="MCL236" s="196"/>
      <c r="MCM236" s="119"/>
      <c r="MCN236" s="47"/>
      <c r="MCO236" s="47"/>
      <c r="MCP236" s="48"/>
      <c r="MCQ236" s="49"/>
      <c r="MCR236" s="28"/>
      <c r="MCS236" s="196"/>
      <c r="MCT236" s="119"/>
      <c r="MCU236" s="47"/>
      <c r="MCV236" s="47"/>
      <c r="MCW236" s="48"/>
      <c r="MCX236" s="49"/>
      <c r="MCY236" s="28"/>
      <c r="MCZ236" s="196"/>
      <c r="MDA236" s="119"/>
      <c r="MDB236" s="47"/>
      <c r="MDC236" s="47"/>
      <c r="MDD236" s="48"/>
      <c r="MDE236" s="49"/>
      <c r="MDF236" s="28"/>
      <c r="MDG236" s="196"/>
      <c r="MDH236" s="119"/>
      <c r="MDI236" s="47"/>
      <c r="MDJ236" s="47"/>
      <c r="MDK236" s="48"/>
      <c r="MDL236" s="49"/>
      <c r="MDM236" s="28"/>
      <c r="MDN236" s="196"/>
      <c r="MDO236" s="119"/>
      <c r="MDP236" s="47"/>
      <c r="MDQ236" s="47"/>
      <c r="MDR236" s="48"/>
      <c r="MDS236" s="49"/>
      <c r="MDT236" s="28"/>
      <c r="MDU236" s="196"/>
      <c r="MDV236" s="119"/>
      <c r="MDW236" s="47"/>
      <c r="MDX236" s="47"/>
      <c r="MDY236" s="48"/>
      <c r="MDZ236" s="49"/>
      <c r="MEA236" s="28"/>
      <c r="MEB236" s="196"/>
      <c r="MEC236" s="119"/>
      <c r="MED236" s="47"/>
      <c r="MEE236" s="47"/>
      <c r="MEF236" s="48"/>
      <c r="MEG236" s="49"/>
      <c r="MEH236" s="28"/>
      <c r="MEI236" s="196"/>
      <c r="MEJ236" s="119"/>
      <c r="MEK236" s="47"/>
      <c r="MEL236" s="47"/>
      <c r="MEM236" s="48"/>
      <c r="MEN236" s="49"/>
      <c r="MEO236" s="28"/>
      <c r="MEP236" s="196"/>
      <c r="MEQ236" s="119"/>
      <c r="MER236" s="47"/>
      <c r="MES236" s="47"/>
      <c r="MET236" s="48"/>
      <c r="MEU236" s="49"/>
      <c r="MEV236" s="28"/>
      <c r="MEW236" s="196"/>
      <c r="MEX236" s="119"/>
      <c r="MEY236" s="47"/>
      <c r="MEZ236" s="47"/>
      <c r="MFA236" s="48"/>
      <c r="MFB236" s="49"/>
      <c r="MFC236" s="28"/>
      <c r="MFD236" s="196"/>
      <c r="MFE236" s="119"/>
      <c r="MFF236" s="47"/>
      <c r="MFG236" s="47"/>
      <c r="MFH236" s="48"/>
      <c r="MFI236" s="49"/>
      <c r="MFJ236" s="28"/>
      <c r="MFK236" s="196"/>
      <c r="MFL236" s="119"/>
      <c r="MFM236" s="47"/>
      <c r="MFN236" s="47"/>
      <c r="MFO236" s="48"/>
      <c r="MFP236" s="49"/>
      <c r="MFQ236" s="28"/>
      <c r="MFR236" s="196"/>
      <c r="MFS236" s="119"/>
      <c r="MFT236" s="47"/>
      <c r="MFU236" s="47"/>
      <c r="MFV236" s="48"/>
      <c r="MFW236" s="49"/>
      <c r="MFX236" s="28"/>
      <c r="MFY236" s="196"/>
      <c r="MFZ236" s="119"/>
      <c r="MGA236" s="47"/>
      <c r="MGB236" s="47"/>
      <c r="MGC236" s="48"/>
      <c r="MGD236" s="49"/>
      <c r="MGE236" s="28"/>
      <c r="MGF236" s="196"/>
      <c r="MGG236" s="119"/>
      <c r="MGH236" s="47"/>
      <c r="MGI236" s="47"/>
      <c r="MGJ236" s="48"/>
      <c r="MGK236" s="49"/>
      <c r="MGL236" s="28"/>
      <c r="MGM236" s="196"/>
      <c r="MGN236" s="119"/>
      <c r="MGO236" s="47"/>
      <c r="MGP236" s="47"/>
      <c r="MGQ236" s="48"/>
      <c r="MGR236" s="49"/>
      <c r="MGS236" s="28"/>
      <c r="MGT236" s="196"/>
      <c r="MGU236" s="119"/>
      <c r="MGV236" s="47"/>
      <c r="MGW236" s="47"/>
      <c r="MGX236" s="48"/>
      <c r="MGY236" s="49"/>
      <c r="MGZ236" s="28"/>
      <c r="MHA236" s="196"/>
      <c r="MHB236" s="119"/>
      <c r="MHC236" s="47"/>
      <c r="MHD236" s="47"/>
      <c r="MHE236" s="48"/>
      <c r="MHF236" s="49"/>
      <c r="MHG236" s="28"/>
      <c r="MHH236" s="196"/>
      <c r="MHI236" s="119"/>
      <c r="MHJ236" s="47"/>
      <c r="MHK236" s="47"/>
      <c r="MHL236" s="48"/>
      <c r="MHM236" s="49"/>
      <c r="MHN236" s="28"/>
      <c r="MHO236" s="196"/>
      <c r="MHP236" s="119"/>
      <c r="MHQ236" s="47"/>
      <c r="MHR236" s="47"/>
      <c r="MHS236" s="48"/>
      <c r="MHT236" s="49"/>
      <c r="MHU236" s="28"/>
      <c r="MHV236" s="196"/>
      <c r="MHW236" s="119"/>
      <c r="MHX236" s="47"/>
      <c r="MHY236" s="47"/>
      <c r="MHZ236" s="48"/>
      <c r="MIA236" s="49"/>
      <c r="MIB236" s="28"/>
      <c r="MIC236" s="196"/>
      <c r="MID236" s="119"/>
      <c r="MIE236" s="47"/>
      <c r="MIF236" s="47"/>
      <c r="MIG236" s="48"/>
      <c r="MIH236" s="49"/>
      <c r="MII236" s="28"/>
      <c r="MIJ236" s="196"/>
      <c r="MIK236" s="119"/>
      <c r="MIL236" s="47"/>
      <c r="MIM236" s="47"/>
      <c r="MIN236" s="48"/>
      <c r="MIO236" s="49"/>
      <c r="MIP236" s="28"/>
      <c r="MIQ236" s="196"/>
      <c r="MIR236" s="119"/>
      <c r="MIS236" s="47"/>
      <c r="MIT236" s="47"/>
      <c r="MIU236" s="48"/>
      <c r="MIV236" s="49"/>
      <c r="MIW236" s="28"/>
      <c r="MIX236" s="196"/>
      <c r="MIY236" s="119"/>
      <c r="MIZ236" s="47"/>
      <c r="MJA236" s="47"/>
      <c r="MJB236" s="48"/>
      <c r="MJC236" s="49"/>
      <c r="MJD236" s="28"/>
      <c r="MJE236" s="196"/>
      <c r="MJF236" s="119"/>
      <c r="MJG236" s="47"/>
      <c r="MJH236" s="47"/>
      <c r="MJI236" s="48"/>
      <c r="MJJ236" s="49"/>
      <c r="MJK236" s="28"/>
      <c r="MJL236" s="196"/>
      <c r="MJM236" s="119"/>
      <c r="MJN236" s="47"/>
      <c r="MJO236" s="47"/>
      <c r="MJP236" s="48"/>
      <c r="MJQ236" s="49"/>
      <c r="MJR236" s="28"/>
      <c r="MJS236" s="196"/>
      <c r="MJT236" s="119"/>
      <c r="MJU236" s="47"/>
      <c r="MJV236" s="47"/>
      <c r="MJW236" s="48"/>
      <c r="MJX236" s="49"/>
      <c r="MJY236" s="28"/>
      <c r="MJZ236" s="196"/>
      <c r="MKA236" s="119"/>
      <c r="MKB236" s="47"/>
      <c r="MKC236" s="47"/>
      <c r="MKD236" s="48"/>
      <c r="MKE236" s="49"/>
      <c r="MKF236" s="28"/>
      <c r="MKG236" s="196"/>
      <c r="MKH236" s="119"/>
      <c r="MKI236" s="47"/>
      <c r="MKJ236" s="47"/>
      <c r="MKK236" s="48"/>
      <c r="MKL236" s="49"/>
      <c r="MKM236" s="28"/>
      <c r="MKN236" s="196"/>
      <c r="MKO236" s="119"/>
      <c r="MKP236" s="47"/>
      <c r="MKQ236" s="47"/>
      <c r="MKR236" s="48"/>
      <c r="MKS236" s="49"/>
      <c r="MKT236" s="28"/>
      <c r="MKU236" s="196"/>
      <c r="MKV236" s="119"/>
      <c r="MKW236" s="47"/>
      <c r="MKX236" s="47"/>
      <c r="MKY236" s="48"/>
      <c r="MKZ236" s="49"/>
      <c r="MLA236" s="28"/>
      <c r="MLB236" s="196"/>
      <c r="MLC236" s="119"/>
      <c r="MLD236" s="47"/>
      <c r="MLE236" s="47"/>
      <c r="MLF236" s="48"/>
      <c r="MLG236" s="49"/>
      <c r="MLH236" s="28"/>
      <c r="MLI236" s="196"/>
      <c r="MLJ236" s="119"/>
      <c r="MLK236" s="47"/>
      <c r="MLL236" s="47"/>
      <c r="MLM236" s="48"/>
      <c r="MLN236" s="49"/>
      <c r="MLO236" s="28"/>
      <c r="MLP236" s="196"/>
      <c r="MLQ236" s="119"/>
      <c r="MLR236" s="47"/>
      <c r="MLS236" s="47"/>
      <c r="MLT236" s="48"/>
      <c r="MLU236" s="49"/>
      <c r="MLV236" s="28"/>
      <c r="MLW236" s="196"/>
      <c r="MLX236" s="119"/>
      <c r="MLY236" s="47"/>
      <c r="MLZ236" s="47"/>
      <c r="MMA236" s="48"/>
      <c r="MMB236" s="49"/>
      <c r="MMC236" s="28"/>
      <c r="MMD236" s="196"/>
      <c r="MME236" s="119"/>
      <c r="MMF236" s="47"/>
      <c r="MMG236" s="47"/>
      <c r="MMH236" s="48"/>
      <c r="MMI236" s="49"/>
      <c r="MMJ236" s="28"/>
      <c r="MMK236" s="196"/>
      <c r="MML236" s="119"/>
      <c r="MMM236" s="47"/>
      <c r="MMN236" s="47"/>
      <c r="MMO236" s="48"/>
      <c r="MMP236" s="49"/>
      <c r="MMQ236" s="28"/>
      <c r="MMR236" s="196"/>
      <c r="MMS236" s="119"/>
      <c r="MMT236" s="47"/>
      <c r="MMU236" s="47"/>
      <c r="MMV236" s="48"/>
      <c r="MMW236" s="49"/>
      <c r="MMX236" s="28"/>
      <c r="MMY236" s="196"/>
      <c r="MMZ236" s="119"/>
      <c r="MNA236" s="47"/>
      <c r="MNB236" s="47"/>
      <c r="MNC236" s="48"/>
      <c r="MND236" s="49"/>
      <c r="MNE236" s="28"/>
      <c r="MNF236" s="196"/>
      <c r="MNG236" s="119"/>
      <c r="MNH236" s="47"/>
      <c r="MNI236" s="47"/>
      <c r="MNJ236" s="48"/>
      <c r="MNK236" s="49"/>
      <c r="MNL236" s="28"/>
      <c r="MNM236" s="196"/>
      <c r="MNN236" s="119"/>
      <c r="MNO236" s="47"/>
      <c r="MNP236" s="47"/>
      <c r="MNQ236" s="48"/>
      <c r="MNR236" s="49"/>
      <c r="MNS236" s="28"/>
      <c r="MNT236" s="196"/>
      <c r="MNU236" s="119"/>
      <c r="MNV236" s="47"/>
      <c r="MNW236" s="47"/>
      <c r="MNX236" s="48"/>
      <c r="MNY236" s="49"/>
      <c r="MNZ236" s="28"/>
      <c r="MOA236" s="196"/>
      <c r="MOB236" s="119"/>
      <c r="MOC236" s="47"/>
      <c r="MOD236" s="47"/>
      <c r="MOE236" s="48"/>
      <c r="MOF236" s="49"/>
      <c r="MOG236" s="28"/>
      <c r="MOH236" s="196"/>
      <c r="MOI236" s="119"/>
      <c r="MOJ236" s="47"/>
      <c r="MOK236" s="47"/>
      <c r="MOL236" s="48"/>
      <c r="MOM236" s="49"/>
      <c r="MON236" s="28"/>
      <c r="MOO236" s="196"/>
      <c r="MOP236" s="119"/>
      <c r="MOQ236" s="47"/>
      <c r="MOR236" s="47"/>
      <c r="MOS236" s="48"/>
      <c r="MOT236" s="49"/>
      <c r="MOU236" s="28"/>
      <c r="MOV236" s="196"/>
      <c r="MOW236" s="119"/>
      <c r="MOX236" s="47"/>
      <c r="MOY236" s="47"/>
      <c r="MOZ236" s="48"/>
      <c r="MPA236" s="49"/>
      <c r="MPB236" s="28"/>
      <c r="MPC236" s="196"/>
      <c r="MPD236" s="119"/>
      <c r="MPE236" s="47"/>
      <c r="MPF236" s="47"/>
      <c r="MPG236" s="48"/>
      <c r="MPH236" s="49"/>
      <c r="MPI236" s="28"/>
      <c r="MPJ236" s="196"/>
      <c r="MPK236" s="119"/>
      <c r="MPL236" s="47"/>
      <c r="MPM236" s="47"/>
      <c r="MPN236" s="48"/>
      <c r="MPO236" s="49"/>
      <c r="MPP236" s="28"/>
      <c r="MPQ236" s="196"/>
      <c r="MPR236" s="119"/>
      <c r="MPS236" s="47"/>
      <c r="MPT236" s="47"/>
      <c r="MPU236" s="48"/>
      <c r="MPV236" s="49"/>
      <c r="MPW236" s="28"/>
      <c r="MPX236" s="196"/>
      <c r="MPY236" s="119"/>
      <c r="MPZ236" s="47"/>
      <c r="MQA236" s="47"/>
      <c r="MQB236" s="48"/>
      <c r="MQC236" s="49"/>
      <c r="MQD236" s="28"/>
      <c r="MQE236" s="196"/>
      <c r="MQF236" s="119"/>
      <c r="MQG236" s="47"/>
      <c r="MQH236" s="47"/>
      <c r="MQI236" s="48"/>
      <c r="MQJ236" s="49"/>
      <c r="MQK236" s="28"/>
      <c r="MQL236" s="196"/>
      <c r="MQM236" s="119"/>
      <c r="MQN236" s="47"/>
      <c r="MQO236" s="47"/>
      <c r="MQP236" s="48"/>
      <c r="MQQ236" s="49"/>
      <c r="MQR236" s="28"/>
      <c r="MQS236" s="196"/>
      <c r="MQT236" s="119"/>
      <c r="MQU236" s="47"/>
      <c r="MQV236" s="47"/>
      <c r="MQW236" s="48"/>
      <c r="MQX236" s="49"/>
      <c r="MQY236" s="28"/>
      <c r="MQZ236" s="196"/>
      <c r="MRA236" s="119"/>
      <c r="MRB236" s="47"/>
      <c r="MRC236" s="47"/>
      <c r="MRD236" s="48"/>
      <c r="MRE236" s="49"/>
      <c r="MRF236" s="28"/>
      <c r="MRG236" s="196"/>
      <c r="MRH236" s="119"/>
      <c r="MRI236" s="47"/>
      <c r="MRJ236" s="47"/>
      <c r="MRK236" s="48"/>
      <c r="MRL236" s="49"/>
      <c r="MRM236" s="28"/>
      <c r="MRN236" s="196"/>
      <c r="MRO236" s="119"/>
      <c r="MRP236" s="47"/>
      <c r="MRQ236" s="47"/>
      <c r="MRR236" s="48"/>
      <c r="MRS236" s="49"/>
      <c r="MRT236" s="28"/>
      <c r="MRU236" s="196"/>
      <c r="MRV236" s="119"/>
      <c r="MRW236" s="47"/>
      <c r="MRX236" s="47"/>
      <c r="MRY236" s="48"/>
      <c r="MRZ236" s="49"/>
      <c r="MSA236" s="28"/>
      <c r="MSB236" s="196"/>
      <c r="MSC236" s="119"/>
      <c r="MSD236" s="47"/>
      <c r="MSE236" s="47"/>
      <c r="MSF236" s="48"/>
      <c r="MSG236" s="49"/>
      <c r="MSH236" s="28"/>
      <c r="MSI236" s="196"/>
      <c r="MSJ236" s="119"/>
      <c r="MSK236" s="47"/>
      <c r="MSL236" s="47"/>
      <c r="MSM236" s="48"/>
      <c r="MSN236" s="49"/>
      <c r="MSO236" s="28"/>
      <c r="MSP236" s="196"/>
      <c r="MSQ236" s="119"/>
      <c r="MSR236" s="47"/>
      <c r="MSS236" s="47"/>
      <c r="MST236" s="48"/>
      <c r="MSU236" s="49"/>
      <c r="MSV236" s="28"/>
      <c r="MSW236" s="196"/>
      <c r="MSX236" s="119"/>
      <c r="MSY236" s="47"/>
      <c r="MSZ236" s="47"/>
      <c r="MTA236" s="48"/>
      <c r="MTB236" s="49"/>
      <c r="MTC236" s="28"/>
      <c r="MTD236" s="196"/>
      <c r="MTE236" s="119"/>
      <c r="MTF236" s="47"/>
      <c r="MTG236" s="47"/>
      <c r="MTH236" s="48"/>
      <c r="MTI236" s="49"/>
      <c r="MTJ236" s="28"/>
      <c r="MTK236" s="196"/>
      <c r="MTL236" s="119"/>
      <c r="MTM236" s="47"/>
      <c r="MTN236" s="47"/>
      <c r="MTO236" s="48"/>
      <c r="MTP236" s="49"/>
      <c r="MTQ236" s="28"/>
      <c r="MTR236" s="196"/>
      <c r="MTS236" s="119"/>
      <c r="MTT236" s="47"/>
      <c r="MTU236" s="47"/>
      <c r="MTV236" s="48"/>
      <c r="MTW236" s="49"/>
      <c r="MTX236" s="28"/>
      <c r="MTY236" s="196"/>
      <c r="MTZ236" s="119"/>
      <c r="MUA236" s="47"/>
      <c r="MUB236" s="47"/>
      <c r="MUC236" s="48"/>
      <c r="MUD236" s="49"/>
      <c r="MUE236" s="28"/>
      <c r="MUF236" s="196"/>
      <c r="MUG236" s="119"/>
      <c r="MUH236" s="47"/>
      <c r="MUI236" s="47"/>
      <c r="MUJ236" s="48"/>
      <c r="MUK236" s="49"/>
      <c r="MUL236" s="28"/>
      <c r="MUM236" s="196"/>
      <c r="MUN236" s="119"/>
      <c r="MUO236" s="47"/>
      <c r="MUP236" s="47"/>
      <c r="MUQ236" s="48"/>
      <c r="MUR236" s="49"/>
      <c r="MUS236" s="28"/>
      <c r="MUT236" s="196"/>
      <c r="MUU236" s="119"/>
      <c r="MUV236" s="47"/>
      <c r="MUW236" s="47"/>
      <c r="MUX236" s="48"/>
      <c r="MUY236" s="49"/>
      <c r="MUZ236" s="28"/>
      <c r="MVA236" s="196"/>
      <c r="MVB236" s="119"/>
      <c r="MVC236" s="47"/>
      <c r="MVD236" s="47"/>
      <c r="MVE236" s="48"/>
      <c r="MVF236" s="49"/>
      <c r="MVG236" s="28"/>
      <c r="MVH236" s="196"/>
      <c r="MVI236" s="119"/>
      <c r="MVJ236" s="47"/>
      <c r="MVK236" s="47"/>
      <c r="MVL236" s="48"/>
      <c r="MVM236" s="49"/>
      <c r="MVN236" s="28"/>
      <c r="MVO236" s="196"/>
      <c r="MVP236" s="119"/>
      <c r="MVQ236" s="47"/>
      <c r="MVR236" s="47"/>
      <c r="MVS236" s="48"/>
      <c r="MVT236" s="49"/>
      <c r="MVU236" s="28"/>
      <c r="MVV236" s="196"/>
      <c r="MVW236" s="119"/>
      <c r="MVX236" s="47"/>
      <c r="MVY236" s="47"/>
      <c r="MVZ236" s="48"/>
      <c r="MWA236" s="49"/>
      <c r="MWB236" s="28"/>
      <c r="MWC236" s="196"/>
      <c r="MWD236" s="119"/>
      <c r="MWE236" s="47"/>
      <c r="MWF236" s="47"/>
      <c r="MWG236" s="48"/>
      <c r="MWH236" s="49"/>
      <c r="MWI236" s="28"/>
      <c r="MWJ236" s="196"/>
      <c r="MWK236" s="119"/>
      <c r="MWL236" s="47"/>
      <c r="MWM236" s="47"/>
      <c r="MWN236" s="48"/>
      <c r="MWO236" s="49"/>
      <c r="MWP236" s="28"/>
      <c r="MWQ236" s="196"/>
      <c r="MWR236" s="119"/>
      <c r="MWS236" s="47"/>
      <c r="MWT236" s="47"/>
      <c r="MWU236" s="48"/>
      <c r="MWV236" s="49"/>
      <c r="MWW236" s="28"/>
      <c r="MWX236" s="196"/>
      <c r="MWY236" s="119"/>
      <c r="MWZ236" s="47"/>
      <c r="MXA236" s="47"/>
      <c r="MXB236" s="48"/>
      <c r="MXC236" s="49"/>
      <c r="MXD236" s="28"/>
      <c r="MXE236" s="196"/>
      <c r="MXF236" s="119"/>
      <c r="MXG236" s="47"/>
      <c r="MXH236" s="47"/>
      <c r="MXI236" s="48"/>
      <c r="MXJ236" s="49"/>
      <c r="MXK236" s="28"/>
      <c r="MXL236" s="196"/>
      <c r="MXM236" s="119"/>
      <c r="MXN236" s="47"/>
      <c r="MXO236" s="47"/>
      <c r="MXP236" s="48"/>
      <c r="MXQ236" s="49"/>
      <c r="MXR236" s="28"/>
      <c r="MXS236" s="196"/>
      <c r="MXT236" s="119"/>
      <c r="MXU236" s="47"/>
      <c r="MXV236" s="47"/>
      <c r="MXW236" s="48"/>
      <c r="MXX236" s="49"/>
      <c r="MXY236" s="28"/>
      <c r="MXZ236" s="196"/>
      <c r="MYA236" s="119"/>
      <c r="MYB236" s="47"/>
      <c r="MYC236" s="47"/>
      <c r="MYD236" s="48"/>
      <c r="MYE236" s="49"/>
      <c r="MYF236" s="28"/>
      <c r="MYG236" s="196"/>
      <c r="MYH236" s="119"/>
      <c r="MYI236" s="47"/>
      <c r="MYJ236" s="47"/>
      <c r="MYK236" s="48"/>
      <c r="MYL236" s="49"/>
      <c r="MYM236" s="28"/>
      <c r="MYN236" s="196"/>
      <c r="MYO236" s="119"/>
      <c r="MYP236" s="47"/>
      <c r="MYQ236" s="47"/>
      <c r="MYR236" s="48"/>
      <c r="MYS236" s="49"/>
      <c r="MYT236" s="28"/>
      <c r="MYU236" s="196"/>
      <c r="MYV236" s="119"/>
      <c r="MYW236" s="47"/>
      <c r="MYX236" s="47"/>
      <c r="MYY236" s="48"/>
      <c r="MYZ236" s="49"/>
      <c r="MZA236" s="28"/>
      <c r="MZB236" s="196"/>
      <c r="MZC236" s="119"/>
      <c r="MZD236" s="47"/>
      <c r="MZE236" s="47"/>
      <c r="MZF236" s="48"/>
      <c r="MZG236" s="49"/>
      <c r="MZH236" s="28"/>
      <c r="MZI236" s="196"/>
      <c r="MZJ236" s="119"/>
      <c r="MZK236" s="47"/>
      <c r="MZL236" s="47"/>
      <c r="MZM236" s="48"/>
      <c r="MZN236" s="49"/>
      <c r="MZO236" s="28"/>
      <c r="MZP236" s="196"/>
      <c r="MZQ236" s="119"/>
      <c r="MZR236" s="47"/>
      <c r="MZS236" s="47"/>
      <c r="MZT236" s="48"/>
      <c r="MZU236" s="49"/>
      <c r="MZV236" s="28"/>
      <c r="MZW236" s="196"/>
      <c r="MZX236" s="119"/>
      <c r="MZY236" s="47"/>
      <c r="MZZ236" s="47"/>
      <c r="NAA236" s="48"/>
      <c r="NAB236" s="49"/>
      <c r="NAC236" s="28"/>
      <c r="NAD236" s="196"/>
      <c r="NAE236" s="119"/>
      <c r="NAF236" s="47"/>
      <c r="NAG236" s="47"/>
      <c r="NAH236" s="48"/>
      <c r="NAI236" s="49"/>
      <c r="NAJ236" s="28"/>
      <c r="NAK236" s="196"/>
      <c r="NAL236" s="119"/>
      <c r="NAM236" s="47"/>
      <c r="NAN236" s="47"/>
      <c r="NAO236" s="48"/>
      <c r="NAP236" s="49"/>
      <c r="NAQ236" s="28"/>
      <c r="NAR236" s="196"/>
      <c r="NAS236" s="119"/>
      <c r="NAT236" s="47"/>
      <c r="NAU236" s="47"/>
      <c r="NAV236" s="48"/>
      <c r="NAW236" s="49"/>
      <c r="NAX236" s="28"/>
      <c r="NAY236" s="196"/>
      <c r="NAZ236" s="119"/>
      <c r="NBA236" s="47"/>
      <c r="NBB236" s="47"/>
      <c r="NBC236" s="48"/>
      <c r="NBD236" s="49"/>
      <c r="NBE236" s="28"/>
      <c r="NBF236" s="196"/>
      <c r="NBG236" s="119"/>
      <c r="NBH236" s="47"/>
      <c r="NBI236" s="47"/>
      <c r="NBJ236" s="48"/>
      <c r="NBK236" s="49"/>
      <c r="NBL236" s="28"/>
      <c r="NBM236" s="196"/>
      <c r="NBN236" s="119"/>
      <c r="NBO236" s="47"/>
      <c r="NBP236" s="47"/>
      <c r="NBQ236" s="48"/>
      <c r="NBR236" s="49"/>
      <c r="NBS236" s="28"/>
      <c r="NBT236" s="196"/>
      <c r="NBU236" s="119"/>
      <c r="NBV236" s="47"/>
      <c r="NBW236" s="47"/>
      <c r="NBX236" s="48"/>
      <c r="NBY236" s="49"/>
      <c r="NBZ236" s="28"/>
      <c r="NCA236" s="196"/>
      <c r="NCB236" s="119"/>
      <c r="NCC236" s="47"/>
      <c r="NCD236" s="47"/>
      <c r="NCE236" s="48"/>
      <c r="NCF236" s="49"/>
      <c r="NCG236" s="28"/>
      <c r="NCH236" s="196"/>
      <c r="NCI236" s="119"/>
      <c r="NCJ236" s="47"/>
      <c r="NCK236" s="47"/>
      <c r="NCL236" s="48"/>
      <c r="NCM236" s="49"/>
      <c r="NCN236" s="28"/>
      <c r="NCO236" s="196"/>
      <c r="NCP236" s="119"/>
      <c r="NCQ236" s="47"/>
      <c r="NCR236" s="47"/>
      <c r="NCS236" s="48"/>
      <c r="NCT236" s="49"/>
      <c r="NCU236" s="28"/>
      <c r="NCV236" s="196"/>
      <c r="NCW236" s="119"/>
      <c r="NCX236" s="47"/>
      <c r="NCY236" s="47"/>
      <c r="NCZ236" s="48"/>
      <c r="NDA236" s="49"/>
      <c r="NDB236" s="28"/>
      <c r="NDC236" s="196"/>
      <c r="NDD236" s="119"/>
      <c r="NDE236" s="47"/>
      <c r="NDF236" s="47"/>
      <c r="NDG236" s="48"/>
      <c r="NDH236" s="49"/>
      <c r="NDI236" s="28"/>
      <c r="NDJ236" s="196"/>
      <c r="NDK236" s="119"/>
      <c r="NDL236" s="47"/>
      <c r="NDM236" s="47"/>
      <c r="NDN236" s="48"/>
      <c r="NDO236" s="49"/>
      <c r="NDP236" s="28"/>
      <c r="NDQ236" s="196"/>
      <c r="NDR236" s="119"/>
      <c r="NDS236" s="47"/>
      <c r="NDT236" s="47"/>
      <c r="NDU236" s="48"/>
      <c r="NDV236" s="49"/>
      <c r="NDW236" s="28"/>
      <c r="NDX236" s="196"/>
      <c r="NDY236" s="119"/>
      <c r="NDZ236" s="47"/>
      <c r="NEA236" s="47"/>
      <c r="NEB236" s="48"/>
      <c r="NEC236" s="49"/>
      <c r="NED236" s="28"/>
      <c r="NEE236" s="196"/>
      <c r="NEF236" s="119"/>
      <c r="NEG236" s="47"/>
      <c r="NEH236" s="47"/>
      <c r="NEI236" s="48"/>
      <c r="NEJ236" s="49"/>
      <c r="NEK236" s="28"/>
      <c r="NEL236" s="196"/>
      <c r="NEM236" s="119"/>
      <c r="NEN236" s="47"/>
      <c r="NEO236" s="47"/>
      <c r="NEP236" s="48"/>
      <c r="NEQ236" s="49"/>
      <c r="NER236" s="28"/>
      <c r="NES236" s="196"/>
      <c r="NET236" s="119"/>
      <c r="NEU236" s="47"/>
      <c r="NEV236" s="47"/>
      <c r="NEW236" s="48"/>
      <c r="NEX236" s="49"/>
      <c r="NEY236" s="28"/>
      <c r="NEZ236" s="196"/>
      <c r="NFA236" s="119"/>
      <c r="NFB236" s="47"/>
      <c r="NFC236" s="47"/>
      <c r="NFD236" s="48"/>
      <c r="NFE236" s="49"/>
      <c r="NFF236" s="28"/>
      <c r="NFG236" s="196"/>
      <c r="NFH236" s="119"/>
      <c r="NFI236" s="47"/>
      <c r="NFJ236" s="47"/>
      <c r="NFK236" s="48"/>
      <c r="NFL236" s="49"/>
      <c r="NFM236" s="28"/>
      <c r="NFN236" s="196"/>
      <c r="NFO236" s="119"/>
      <c r="NFP236" s="47"/>
      <c r="NFQ236" s="47"/>
      <c r="NFR236" s="48"/>
      <c r="NFS236" s="49"/>
      <c r="NFT236" s="28"/>
      <c r="NFU236" s="196"/>
      <c r="NFV236" s="119"/>
      <c r="NFW236" s="47"/>
      <c r="NFX236" s="47"/>
      <c r="NFY236" s="48"/>
      <c r="NFZ236" s="49"/>
      <c r="NGA236" s="28"/>
      <c r="NGB236" s="196"/>
      <c r="NGC236" s="119"/>
      <c r="NGD236" s="47"/>
      <c r="NGE236" s="47"/>
      <c r="NGF236" s="48"/>
      <c r="NGG236" s="49"/>
      <c r="NGH236" s="28"/>
      <c r="NGI236" s="196"/>
      <c r="NGJ236" s="119"/>
      <c r="NGK236" s="47"/>
      <c r="NGL236" s="47"/>
      <c r="NGM236" s="48"/>
      <c r="NGN236" s="49"/>
      <c r="NGO236" s="28"/>
      <c r="NGP236" s="196"/>
      <c r="NGQ236" s="119"/>
      <c r="NGR236" s="47"/>
      <c r="NGS236" s="47"/>
      <c r="NGT236" s="48"/>
      <c r="NGU236" s="49"/>
      <c r="NGV236" s="28"/>
      <c r="NGW236" s="196"/>
      <c r="NGX236" s="119"/>
      <c r="NGY236" s="47"/>
      <c r="NGZ236" s="47"/>
      <c r="NHA236" s="48"/>
      <c r="NHB236" s="49"/>
      <c r="NHC236" s="28"/>
      <c r="NHD236" s="196"/>
      <c r="NHE236" s="119"/>
      <c r="NHF236" s="47"/>
      <c r="NHG236" s="47"/>
      <c r="NHH236" s="48"/>
      <c r="NHI236" s="49"/>
      <c r="NHJ236" s="28"/>
      <c r="NHK236" s="196"/>
      <c r="NHL236" s="119"/>
      <c r="NHM236" s="47"/>
      <c r="NHN236" s="47"/>
      <c r="NHO236" s="48"/>
      <c r="NHP236" s="49"/>
      <c r="NHQ236" s="28"/>
      <c r="NHR236" s="196"/>
      <c r="NHS236" s="119"/>
      <c r="NHT236" s="47"/>
      <c r="NHU236" s="47"/>
      <c r="NHV236" s="48"/>
      <c r="NHW236" s="49"/>
      <c r="NHX236" s="28"/>
      <c r="NHY236" s="196"/>
      <c r="NHZ236" s="119"/>
      <c r="NIA236" s="47"/>
      <c r="NIB236" s="47"/>
      <c r="NIC236" s="48"/>
      <c r="NID236" s="49"/>
      <c r="NIE236" s="28"/>
      <c r="NIF236" s="196"/>
      <c r="NIG236" s="119"/>
      <c r="NIH236" s="47"/>
      <c r="NII236" s="47"/>
      <c r="NIJ236" s="48"/>
      <c r="NIK236" s="49"/>
      <c r="NIL236" s="28"/>
      <c r="NIM236" s="196"/>
      <c r="NIN236" s="119"/>
      <c r="NIO236" s="47"/>
      <c r="NIP236" s="47"/>
      <c r="NIQ236" s="48"/>
      <c r="NIR236" s="49"/>
      <c r="NIS236" s="28"/>
      <c r="NIT236" s="196"/>
      <c r="NIU236" s="119"/>
      <c r="NIV236" s="47"/>
      <c r="NIW236" s="47"/>
      <c r="NIX236" s="48"/>
      <c r="NIY236" s="49"/>
      <c r="NIZ236" s="28"/>
      <c r="NJA236" s="196"/>
      <c r="NJB236" s="119"/>
      <c r="NJC236" s="47"/>
      <c r="NJD236" s="47"/>
      <c r="NJE236" s="48"/>
      <c r="NJF236" s="49"/>
      <c r="NJG236" s="28"/>
      <c r="NJH236" s="196"/>
      <c r="NJI236" s="119"/>
      <c r="NJJ236" s="47"/>
      <c r="NJK236" s="47"/>
      <c r="NJL236" s="48"/>
      <c r="NJM236" s="49"/>
      <c r="NJN236" s="28"/>
      <c r="NJO236" s="196"/>
      <c r="NJP236" s="119"/>
      <c r="NJQ236" s="47"/>
      <c r="NJR236" s="47"/>
      <c r="NJS236" s="48"/>
      <c r="NJT236" s="49"/>
      <c r="NJU236" s="28"/>
      <c r="NJV236" s="196"/>
      <c r="NJW236" s="119"/>
      <c r="NJX236" s="47"/>
      <c r="NJY236" s="47"/>
      <c r="NJZ236" s="48"/>
      <c r="NKA236" s="49"/>
      <c r="NKB236" s="28"/>
      <c r="NKC236" s="196"/>
      <c r="NKD236" s="119"/>
      <c r="NKE236" s="47"/>
      <c r="NKF236" s="47"/>
      <c r="NKG236" s="48"/>
      <c r="NKH236" s="49"/>
      <c r="NKI236" s="28"/>
      <c r="NKJ236" s="196"/>
      <c r="NKK236" s="119"/>
      <c r="NKL236" s="47"/>
      <c r="NKM236" s="47"/>
      <c r="NKN236" s="48"/>
      <c r="NKO236" s="49"/>
      <c r="NKP236" s="28"/>
      <c r="NKQ236" s="196"/>
      <c r="NKR236" s="119"/>
      <c r="NKS236" s="47"/>
      <c r="NKT236" s="47"/>
      <c r="NKU236" s="48"/>
      <c r="NKV236" s="49"/>
      <c r="NKW236" s="28"/>
      <c r="NKX236" s="196"/>
      <c r="NKY236" s="119"/>
      <c r="NKZ236" s="47"/>
      <c r="NLA236" s="47"/>
      <c r="NLB236" s="48"/>
      <c r="NLC236" s="49"/>
      <c r="NLD236" s="28"/>
      <c r="NLE236" s="196"/>
      <c r="NLF236" s="119"/>
      <c r="NLG236" s="47"/>
      <c r="NLH236" s="47"/>
      <c r="NLI236" s="48"/>
      <c r="NLJ236" s="49"/>
      <c r="NLK236" s="28"/>
      <c r="NLL236" s="196"/>
      <c r="NLM236" s="119"/>
      <c r="NLN236" s="47"/>
      <c r="NLO236" s="47"/>
      <c r="NLP236" s="48"/>
      <c r="NLQ236" s="49"/>
      <c r="NLR236" s="28"/>
      <c r="NLS236" s="196"/>
      <c r="NLT236" s="119"/>
      <c r="NLU236" s="47"/>
      <c r="NLV236" s="47"/>
      <c r="NLW236" s="48"/>
      <c r="NLX236" s="49"/>
      <c r="NLY236" s="28"/>
      <c r="NLZ236" s="196"/>
      <c r="NMA236" s="119"/>
      <c r="NMB236" s="47"/>
      <c r="NMC236" s="47"/>
      <c r="NMD236" s="48"/>
      <c r="NME236" s="49"/>
      <c r="NMF236" s="28"/>
      <c r="NMG236" s="196"/>
      <c r="NMH236" s="119"/>
      <c r="NMI236" s="47"/>
      <c r="NMJ236" s="47"/>
      <c r="NMK236" s="48"/>
      <c r="NML236" s="49"/>
      <c r="NMM236" s="28"/>
      <c r="NMN236" s="196"/>
      <c r="NMO236" s="119"/>
      <c r="NMP236" s="47"/>
      <c r="NMQ236" s="47"/>
      <c r="NMR236" s="48"/>
      <c r="NMS236" s="49"/>
      <c r="NMT236" s="28"/>
      <c r="NMU236" s="196"/>
      <c r="NMV236" s="119"/>
      <c r="NMW236" s="47"/>
      <c r="NMX236" s="47"/>
      <c r="NMY236" s="48"/>
      <c r="NMZ236" s="49"/>
      <c r="NNA236" s="28"/>
      <c r="NNB236" s="196"/>
      <c r="NNC236" s="119"/>
      <c r="NND236" s="47"/>
      <c r="NNE236" s="47"/>
      <c r="NNF236" s="48"/>
      <c r="NNG236" s="49"/>
      <c r="NNH236" s="28"/>
      <c r="NNI236" s="196"/>
      <c r="NNJ236" s="119"/>
      <c r="NNK236" s="47"/>
      <c r="NNL236" s="47"/>
      <c r="NNM236" s="48"/>
      <c r="NNN236" s="49"/>
      <c r="NNO236" s="28"/>
      <c r="NNP236" s="196"/>
      <c r="NNQ236" s="119"/>
      <c r="NNR236" s="47"/>
      <c r="NNS236" s="47"/>
      <c r="NNT236" s="48"/>
      <c r="NNU236" s="49"/>
      <c r="NNV236" s="28"/>
      <c r="NNW236" s="196"/>
      <c r="NNX236" s="119"/>
      <c r="NNY236" s="47"/>
      <c r="NNZ236" s="47"/>
      <c r="NOA236" s="48"/>
      <c r="NOB236" s="49"/>
      <c r="NOC236" s="28"/>
      <c r="NOD236" s="196"/>
      <c r="NOE236" s="119"/>
      <c r="NOF236" s="47"/>
      <c r="NOG236" s="47"/>
      <c r="NOH236" s="48"/>
      <c r="NOI236" s="49"/>
      <c r="NOJ236" s="28"/>
      <c r="NOK236" s="196"/>
      <c r="NOL236" s="119"/>
      <c r="NOM236" s="47"/>
      <c r="NON236" s="47"/>
      <c r="NOO236" s="48"/>
      <c r="NOP236" s="49"/>
      <c r="NOQ236" s="28"/>
      <c r="NOR236" s="196"/>
      <c r="NOS236" s="119"/>
      <c r="NOT236" s="47"/>
      <c r="NOU236" s="47"/>
      <c r="NOV236" s="48"/>
      <c r="NOW236" s="49"/>
      <c r="NOX236" s="28"/>
      <c r="NOY236" s="196"/>
      <c r="NOZ236" s="119"/>
      <c r="NPA236" s="47"/>
      <c r="NPB236" s="47"/>
      <c r="NPC236" s="48"/>
      <c r="NPD236" s="49"/>
      <c r="NPE236" s="28"/>
      <c r="NPF236" s="196"/>
      <c r="NPG236" s="119"/>
      <c r="NPH236" s="47"/>
      <c r="NPI236" s="47"/>
      <c r="NPJ236" s="48"/>
      <c r="NPK236" s="49"/>
      <c r="NPL236" s="28"/>
      <c r="NPM236" s="196"/>
      <c r="NPN236" s="119"/>
      <c r="NPO236" s="47"/>
      <c r="NPP236" s="47"/>
      <c r="NPQ236" s="48"/>
      <c r="NPR236" s="49"/>
      <c r="NPS236" s="28"/>
      <c r="NPT236" s="196"/>
      <c r="NPU236" s="119"/>
      <c r="NPV236" s="47"/>
      <c r="NPW236" s="47"/>
      <c r="NPX236" s="48"/>
      <c r="NPY236" s="49"/>
      <c r="NPZ236" s="28"/>
      <c r="NQA236" s="196"/>
      <c r="NQB236" s="119"/>
      <c r="NQC236" s="47"/>
      <c r="NQD236" s="47"/>
      <c r="NQE236" s="48"/>
      <c r="NQF236" s="49"/>
      <c r="NQG236" s="28"/>
      <c r="NQH236" s="196"/>
      <c r="NQI236" s="119"/>
      <c r="NQJ236" s="47"/>
      <c r="NQK236" s="47"/>
      <c r="NQL236" s="48"/>
      <c r="NQM236" s="49"/>
      <c r="NQN236" s="28"/>
      <c r="NQO236" s="196"/>
      <c r="NQP236" s="119"/>
      <c r="NQQ236" s="47"/>
      <c r="NQR236" s="47"/>
      <c r="NQS236" s="48"/>
      <c r="NQT236" s="49"/>
      <c r="NQU236" s="28"/>
      <c r="NQV236" s="196"/>
      <c r="NQW236" s="119"/>
      <c r="NQX236" s="47"/>
      <c r="NQY236" s="47"/>
      <c r="NQZ236" s="48"/>
      <c r="NRA236" s="49"/>
      <c r="NRB236" s="28"/>
      <c r="NRC236" s="196"/>
      <c r="NRD236" s="119"/>
      <c r="NRE236" s="47"/>
      <c r="NRF236" s="47"/>
      <c r="NRG236" s="48"/>
      <c r="NRH236" s="49"/>
      <c r="NRI236" s="28"/>
      <c r="NRJ236" s="196"/>
      <c r="NRK236" s="119"/>
      <c r="NRL236" s="47"/>
      <c r="NRM236" s="47"/>
      <c r="NRN236" s="48"/>
      <c r="NRO236" s="49"/>
      <c r="NRP236" s="28"/>
      <c r="NRQ236" s="196"/>
      <c r="NRR236" s="119"/>
      <c r="NRS236" s="47"/>
      <c r="NRT236" s="47"/>
      <c r="NRU236" s="48"/>
      <c r="NRV236" s="49"/>
      <c r="NRW236" s="28"/>
      <c r="NRX236" s="196"/>
      <c r="NRY236" s="119"/>
      <c r="NRZ236" s="47"/>
      <c r="NSA236" s="47"/>
      <c r="NSB236" s="48"/>
      <c r="NSC236" s="49"/>
      <c r="NSD236" s="28"/>
      <c r="NSE236" s="196"/>
      <c r="NSF236" s="119"/>
      <c r="NSG236" s="47"/>
      <c r="NSH236" s="47"/>
      <c r="NSI236" s="48"/>
      <c r="NSJ236" s="49"/>
      <c r="NSK236" s="28"/>
      <c r="NSL236" s="196"/>
      <c r="NSM236" s="119"/>
      <c r="NSN236" s="47"/>
      <c r="NSO236" s="47"/>
      <c r="NSP236" s="48"/>
      <c r="NSQ236" s="49"/>
      <c r="NSR236" s="28"/>
      <c r="NSS236" s="196"/>
      <c r="NST236" s="119"/>
      <c r="NSU236" s="47"/>
      <c r="NSV236" s="47"/>
      <c r="NSW236" s="48"/>
      <c r="NSX236" s="49"/>
      <c r="NSY236" s="28"/>
      <c r="NSZ236" s="196"/>
      <c r="NTA236" s="119"/>
      <c r="NTB236" s="47"/>
      <c r="NTC236" s="47"/>
      <c r="NTD236" s="48"/>
      <c r="NTE236" s="49"/>
      <c r="NTF236" s="28"/>
      <c r="NTG236" s="196"/>
      <c r="NTH236" s="119"/>
      <c r="NTI236" s="47"/>
      <c r="NTJ236" s="47"/>
      <c r="NTK236" s="48"/>
      <c r="NTL236" s="49"/>
      <c r="NTM236" s="28"/>
      <c r="NTN236" s="196"/>
      <c r="NTO236" s="119"/>
      <c r="NTP236" s="47"/>
      <c r="NTQ236" s="47"/>
      <c r="NTR236" s="48"/>
      <c r="NTS236" s="49"/>
      <c r="NTT236" s="28"/>
      <c r="NTU236" s="196"/>
      <c r="NTV236" s="119"/>
      <c r="NTW236" s="47"/>
      <c r="NTX236" s="47"/>
      <c r="NTY236" s="48"/>
      <c r="NTZ236" s="49"/>
      <c r="NUA236" s="28"/>
      <c r="NUB236" s="196"/>
      <c r="NUC236" s="119"/>
      <c r="NUD236" s="47"/>
      <c r="NUE236" s="47"/>
      <c r="NUF236" s="48"/>
      <c r="NUG236" s="49"/>
      <c r="NUH236" s="28"/>
      <c r="NUI236" s="196"/>
      <c r="NUJ236" s="119"/>
      <c r="NUK236" s="47"/>
      <c r="NUL236" s="47"/>
      <c r="NUM236" s="48"/>
      <c r="NUN236" s="49"/>
      <c r="NUO236" s="28"/>
      <c r="NUP236" s="196"/>
      <c r="NUQ236" s="119"/>
      <c r="NUR236" s="47"/>
      <c r="NUS236" s="47"/>
      <c r="NUT236" s="48"/>
      <c r="NUU236" s="49"/>
      <c r="NUV236" s="28"/>
      <c r="NUW236" s="196"/>
      <c r="NUX236" s="119"/>
      <c r="NUY236" s="47"/>
      <c r="NUZ236" s="47"/>
      <c r="NVA236" s="48"/>
      <c r="NVB236" s="49"/>
      <c r="NVC236" s="28"/>
      <c r="NVD236" s="196"/>
      <c r="NVE236" s="119"/>
      <c r="NVF236" s="47"/>
      <c r="NVG236" s="47"/>
      <c r="NVH236" s="48"/>
      <c r="NVI236" s="49"/>
      <c r="NVJ236" s="28"/>
      <c r="NVK236" s="196"/>
      <c r="NVL236" s="119"/>
      <c r="NVM236" s="47"/>
      <c r="NVN236" s="47"/>
      <c r="NVO236" s="48"/>
      <c r="NVP236" s="49"/>
      <c r="NVQ236" s="28"/>
      <c r="NVR236" s="196"/>
      <c r="NVS236" s="119"/>
      <c r="NVT236" s="47"/>
      <c r="NVU236" s="47"/>
      <c r="NVV236" s="48"/>
      <c r="NVW236" s="49"/>
      <c r="NVX236" s="28"/>
      <c r="NVY236" s="196"/>
      <c r="NVZ236" s="119"/>
      <c r="NWA236" s="47"/>
      <c r="NWB236" s="47"/>
      <c r="NWC236" s="48"/>
      <c r="NWD236" s="49"/>
      <c r="NWE236" s="28"/>
      <c r="NWF236" s="196"/>
      <c r="NWG236" s="119"/>
      <c r="NWH236" s="47"/>
      <c r="NWI236" s="47"/>
      <c r="NWJ236" s="48"/>
      <c r="NWK236" s="49"/>
      <c r="NWL236" s="28"/>
      <c r="NWM236" s="196"/>
      <c r="NWN236" s="119"/>
      <c r="NWO236" s="47"/>
      <c r="NWP236" s="47"/>
      <c r="NWQ236" s="48"/>
      <c r="NWR236" s="49"/>
      <c r="NWS236" s="28"/>
      <c r="NWT236" s="196"/>
      <c r="NWU236" s="119"/>
      <c r="NWV236" s="47"/>
      <c r="NWW236" s="47"/>
      <c r="NWX236" s="48"/>
      <c r="NWY236" s="49"/>
      <c r="NWZ236" s="28"/>
      <c r="NXA236" s="196"/>
      <c r="NXB236" s="119"/>
      <c r="NXC236" s="47"/>
      <c r="NXD236" s="47"/>
      <c r="NXE236" s="48"/>
      <c r="NXF236" s="49"/>
      <c r="NXG236" s="28"/>
      <c r="NXH236" s="196"/>
      <c r="NXI236" s="119"/>
      <c r="NXJ236" s="47"/>
      <c r="NXK236" s="47"/>
      <c r="NXL236" s="48"/>
      <c r="NXM236" s="49"/>
      <c r="NXN236" s="28"/>
      <c r="NXO236" s="196"/>
      <c r="NXP236" s="119"/>
      <c r="NXQ236" s="47"/>
      <c r="NXR236" s="47"/>
      <c r="NXS236" s="48"/>
      <c r="NXT236" s="49"/>
      <c r="NXU236" s="28"/>
      <c r="NXV236" s="196"/>
      <c r="NXW236" s="119"/>
      <c r="NXX236" s="47"/>
      <c r="NXY236" s="47"/>
      <c r="NXZ236" s="48"/>
      <c r="NYA236" s="49"/>
      <c r="NYB236" s="28"/>
      <c r="NYC236" s="196"/>
      <c r="NYD236" s="119"/>
      <c r="NYE236" s="47"/>
      <c r="NYF236" s="47"/>
      <c r="NYG236" s="48"/>
      <c r="NYH236" s="49"/>
      <c r="NYI236" s="28"/>
      <c r="NYJ236" s="196"/>
      <c r="NYK236" s="119"/>
      <c r="NYL236" s="47"/>
      <c r="NYM236" s="47"/>
      <c r="NYN236" s="48"/>
      <c r="NYO236" s="49"/>
      <c r="NYP236" s="28"/>
      <c r="NYQ236" s="196"/>
      <c r="NYR236" s="119"/>
      <c r="NYS236" s="47"/>
      <c r="NYT236" s="47"/>
      <c r="NYU236" s="48"/>
      <c r="NYV236" s="49"/>
      <c r="NYW236" s="28"/>
      <c r="NYX236" s="196"/>
      <c r="NYY236" s="119"/>
      <c r="NYZ236" s="47"/>
      <c r="NZA236" s="47"/>
      <c r="NZB236" s="48"/>
      <c r="NZC236" s="49"/>
      <c r="NZD236" s="28"/>
      <c r="NZE236" s="196"/>
      <c r="NZF236" s="119"/>
      <c r="NZG236" s="47"/>
      <c r="NZH236" s="47"/>
      <c r="NZI236" s="48"/>
      <c r="NZJ236" s="49"/>
      <c r="NZK236" s="28"/>
      <c r="NZL236" s="196"/>
      <c r="NZM236" s="119"/>
      <c r="NZN236" s="47"/>
      <c r="NZO236" s="47"/>
      <c r="NZP236" s="48"/>
      <c r="NZQ236" s="49"/>
      <c r="NZR236" s="28"/>
      <c r="NZS236" s="196"/>
      <c r="NZT236" s="119"/>
      <c r="NZU236" s="47"/>
      <c r="NZV236" s="47"/>
      <c r="NZW236" s="48"/>
      <c r="NZX236" s="49"/>
      <c r="NZY236" s="28"/>
      <c r="NZZ236" s="196"/>
      <c r="OAA236" s="119"/>
      <c r="OAB236" s="47"/>
      <c r="OAC236" s="47"/>
      <c r="OAD236" s="48"/>
      <c r="OAE236" s="49"/>
      <c r="OAF236" s="28"/>
      <c r="OAG236" s="196"/>
      <c r="OAH236" s="119"/>
      <c r="OAI236" s="47"/>
      <c r="OAJ236" s="47"/>
      <c r="OAK236" s="48"/>
      <c r="OAL236" s="49"/>
      <c r="OAM236" s="28"/>
      <c r="OAN236" s="196"/>
      <c r="OAO236" s="119"/>
      <c r="OAP236" s="47"/>
      <c r="OAQ236" s="47"/>
      <c r="OAR236" s="48"/>
      <c r="OAS236" s="49"/>
      <c r="OAT236" s="28"/>
      <c r="OAU236" s="196"/>
      <c r="OAV236" s="119"/>
      <c r="OAW236" s="47"/>
      <c r="OAX236" s="47"/>
      <c r="OAY236" s="48"/>
      <c r="OAZ236" s="49"/>
      <c r="OBA236" s="28"/>
      <c r="OBB236" s="196"/>
      <c r="OBC236" s="119"/>
      <c r="OBD236" s="47"/>
      <c r="OBE236" s="47"/>
      <c r="OBF236" s="48"/>
      <c r="OBG236" s="49"/>
      <c r="OBH236" s="28"/>
      <c r="OBI236" s="196"/>
      <c r="OBJ236" s="119"/>
      <c r="OBK236" s="47"/>
      <c r="OBL236" s="47"/>
      <c r="OBM236" s="48"/>
      <c r="OBN236" s="49"/>
      <c r="OBO236" s="28"/>
      <c r="OBP236" s="196"/>
      <c r="OBQ236" s="119"/>
      <c r="OBR236" s="47"/>
      <c r="OBS236" s="47"/>
      <c r="OBT236" s="48"/>
      <c r="OBU236" s="49"/>
      <c r="OBV236" s="28"/>
      <c r="OBW236" s="196"/>
      <c r="OBX236" s="119"/>
      <c r="OBY236" s="47"/>
      <c r="OBZ236" s="47"/>
      <c r="OCA236" s="48"/>
      <c r="OCB236" s="49"/>
      <c r="OCC236" s="28"/>
      <c r="OCD236" s="196"/>
      <c r="OCE236" s="119"/>
      <c r="OCF236" s="47"/>
      <c r="OCG236" s="47"/>
      <c r="OCH236" s="48"/>
      <c r="OCI236" s="49"/>
      <c r="OCJ236" s="28"/>
      <c r="OCK236" s="196"/>
      <c r="OCL236" s="119"/>
      <c r="OCM236" s="47"/>
      <c r="OCN236" s="47"/>
      <c r="OCO236" s="48"/>
      <c r="OCP236" s="49"/>
      <c r="OCQ236" s="28"/>
      <c r="OCR236" s="196"/>
      <c r="OCS236" s="119"/>
      <c r="OCT236" s="47"/>
      <c r="OCU236" s="47"/>
      <c r="OCV236" s="48"/>
      <c r="OCW236" s="49"/>
      <c r="OCX236" s="28"/>
      <c r="OCY236" s="196"/>
      <c r="OCZ236" s="119"/>
      <c r="ODA236" s="47"/>
      <c r="ODB236" s="47"/>
      <c r="ODC236" s="48"/>
      <c r="ODD236" s="49"/>
      <c r="ODE236" s="28"/>
      <c r="ODF236" s="196"/>
      <c r="ODG236" s="119"/>
      <c r="ODH236" s="47"/>
      <c r="ODI236" s="47"/>
      <c r="ODJ236" s="48"/>
      <c r="ODK236" s="49"/>
      <c r="ODL236" s="28"/>
      <c r="ODM236" s="196"/>
      <c r="ODN236" s="119"/>
      <c r="ODO236" s="47"/>
      <c r="ODP236" s="47"/>
      <c r="ODQ236" s="48"/>
      <c r="ODR236" s="49"/>
      <c r="ODS236" s="28"/>
      <c r="ODT236" s="196"/>
      <c r="ODU236" s="119"/>
      <c r="ODV236" s="47"/>
      <c r="ODW236" s="47"/>
      <c r="ODX236" s="48"/>
      <c r="ODY236" s="49"/>
      <c r="ODZ236" s="28"/>
      <c r="OEA236" s="196"/>
      <c r="OEB236" s="119"/>
      <c r="OEC236" s="47"/>
      <c r="OED236" s="47"/>
      <c r="OEE236" s="48"/>
      <c r="OEF236" s="49"/>
      <c r="OEG236" s="28"/>
      <c r="OEH236" s="196"/>
      <c r="OEI236" s="119"/>
      <c r="OEJ236" s="47"/>
      <c r="OEK236" s="47"/>
      <c r="OEL236" s="48"/>
      <c r="OEM236" s="49"/>
      <c r="OEN236" s="28"/>
      <c r="OEO236" s="196"/>
      <c r="OEP236" s="119"/>
      <c r="OEQ236" s="47"/>
      <c r="OER236" s="47"/>
      <c r="OES236" s="48"/>
      <c r="OET236" s="49"/>
      <c r="OEU236" s="28"/>
      <c r="OEV236" s="196"/>
      <c r="OEW236" s="119"/>
      <c r="OEX236" s="47"/>
      <c r="OEY236" s="47"/>
      <c r="OEZ236" s="48"/>
      <c r="OFA236" s="49"/>
      <c r="OFB236" s="28"/>
      <c r="OFC236" s="196"/>
      <c r="OFD236" s="119"/>
      <c r="OFE236" s="47"/>
      <c r="OFF236" s="47"/>
      <c r="OFG236" s="48"/>
      <c r="OFH236" s="49"/>
      <c r="OFI236" s="28"/>
      <c r="OFJ236" s="196"/>
      <c r="OFK236" s="119"/>
      <c r="OFL236" s="47"/>
      <c r="OFM236" s="47"/>
      <c r="OFN236" s="48"/>
      <c r="OFO236" s="49"/>
      <c r="OFP236" s="28"/>
      <c r="OFQ236" s="196"/>
      <c r="OFR236" s="119"/>
      <c r="OFS236" s="47"/>
      <c r="OFT236" s="47"/>
      <c r="OFU236" s="48"/>
      <c r="OFV236" s="49"/>
      <c r="OFW236" s="28"/>
      <c r="OFX236" s="196"/>
      <c r="OFY236" s="119"/>
      <c r="OFZ236" s="47"/>
      <c r="OGA236" s="47"/>
      <c r="OGB236" s="48"/>
      <c r="OGC236" s="49"/>
      <c r="OGD236" s="28"/>
      <c r="OGE236" s="196"/>
      <c r="OGF236" s="119"/>
      <c r="OGG236" s="47"/>
      <c r="OGH236" s="47"/>
      <c r="OGI236" s="48"/>
      <c r="OGJ236" s="49"/>
      <c r="OGK236" s="28"/>
      <c r="OGL236" s="196"/>
      <c r="OGM236" s="119"/>
      <c r="OGN236" s="47"/>
      <c r="OGO236" s="47"/>
      <c r="OGP236" s="48"/>
      <c r="OGQ236" s="49"/>
      <c r="OGR236" s="28"/>
      <c r="OGS236" s="196"/>
      <c r="OGT236" s="119"/>
      <c r="OGU236" s="47"/>
      <c r="OGV236" s="47"/>
      <c r="OGW236" s="48"/>
      <c r="OGX236" s="49"/>
      <c r="OGY236" s="28"/>
      <c r="OGZ236" s="196"/>
      <c r="OHA236" s="119"/>
      <c r="OHB236" s="47"/>
      <c r="OHC236" s="47"/>
      <c r="OHD236" s="48"/>
      <c r="OHE236" s="49"/>
      <c r="OHF236" s="28"/>
      <c r="OHG236" s="196"/>
      <c r="OHH236" s="119"/>
      <c r="OHI236" s="47"/>
      <c r="OHJ236" s="47"/>
      <c r="OHK236" s="48"/>
      <c r="OHL236" s="49"/>
      <c r="OHM236" s="28"/>
      <c r="OHN236" s="196"/>
      <c r="OHO236" s="119"/>
      <c r="OHP236" s="47"/>
      <c r="OHQ236" s="47"/>
      <c r="OHR236" s="48"/>
      <c r="OHS236" s="49"/>
      <c r="OHT236" s="28"/>
      <c r="OHU236" s="196"/>
      <c r="OHV236" s="119"/>
      <c r="OHW236" s="47"/>
      <c r="OHX236" s="47"/>
      <c r="OHY236" s="48"/>
      <c r="OHZ236" s="49"/>
      <c r="OIA236" s="28"/>
      <c r="OIB236" s="196"/>
      <c r="OIC236" s="119"/>
      <c r="OID236" s="47"/>
      <c r="OIE236" s="47"/>
      <c r="OIF236" s="48"/>
      <c r="OIG236" s="49"/>
      <c r="OIH236" s="28"/>
      <c r="OII236" s="196"/>
      <c r="OIJ236" s="119"/>
      <c r="OIK236" s="47"/>
      <c r="OIL236" s="47"/>
      <c r="OIM236" s="48"/>
      <c r="OIN236" s="49"/>
      <c r="OIO236" s="28"/>
      <c r="OIP236" s="196"/>
      <c r="OIQ236" s="119"/>
      <c r="OIR236" s="47"/>
      <c r="OIS236" s="47"/>
      <c r="OIT236" s="48"/>
      <c r="OIU236" s="49"/>
      <c r="OIV236" s="28"/>
      <c r="OIW236" s="196"/>
      <c r="OIX236" s="119"/>
      <c r="OIY236" s="47"/>
      <c r="OIZ236" s="47"/>
      <c r="OJA236" s="48"/>
      <c r="OJB236" s="49"/>
      <c r="OJC236" s="28"/>
      <c r="OJD236" s="196"/>
      <c r="OJE236" s="119"/>
      <c r="OJF236" s="47"/>
      <c r="OJG236" s="47"/>
      <c r="OJH236" s="48"/>
      <c r="OJI236" s="49"/>
      <c r="OJJ236" s="28"/>
      <c r="OJK236" s="196"/>
      <c r="OJL236" s="119"/>
      <c r="OJM236" s="47"/>
      <c r="OJN236" s="47"/>
      <c r="OJO236" s="48"/>
      <c r="OJP236" s="49"/>
      <c r="OJQ236" s="28"/>
      <c r="OJR236" s="196"/>
      <c r="OJS236" s="119"/>
      <c r="OJT236" s="47"/>
      <c r="OJU236" s="47"/>
      <c r="OJV236" s="48"/>
      <c r="OJW236" s="49"/>
      <c r="OJX236" s="28"/>
      <c r="OJY236" s="196"/>
      <c r="OJZ236" s="119"/>
      <c r="OKA236" s="47"/>
      <c r="OKB236" s="47"/>
      <c r="OKC236" s="48"/>
      <c r="OKD236" s="49"/>
      <c r="OKE236" s="28"/>
      <c r="OKF236" s="196"/>
      <c r="OKG236" s="119"/>
      <c r="OKH236" s="47"/>
      <c r="OKI236" s="47"/>
      <c r="OKJ236" s="48"/>
      <c r="OKK236" s="49"/>
      <c r="OKL236" s="28"/>
      <c r="OKM236" s="196"/>
      <c r="OKN236" s="119"/>
      <c r="OKO236" s="47"/>
      <c r="OKP236" s="47"/>
      <c r="OKQ236" s="48"/>
      <c r="OKR236" s="49"/>
      <c r="OKS236" s="28"/>
      <c r="OKT236" s="196"/>
      <c r="OKU236" s="119"/>
      <c r="OKV236" s="47"/>
      <c r="OKW236" s="47"/>
      <c r="OKX236" s="48"/>
      <c r="OKY236" s="49"/>
      <c r="OKZ236" s="28"/>
      <c r="OLA236" s="196"/>
      <c r="OLB236" s="119"/>
      <c r="OLC236" s="47"/>
      <c r="OLD236" s="47"/>
      <c r="OLE236" s="48"/>
      <c r="OLF236" s="49"/>
      <c r="OLG236" s="28"/>
      <c r="OLH236" s="196"/>
      <c r="OLI236" s="119"/>
      <c r="OLJ236" s="47"/>
      <c r="OLK236" s="47"/>
      <c r="OLL236" s="48"/>
      <c r="OLM236" s="49"/>
      <c r="OLN236" s="28"/>
      <c r="OLO236" s="196"/>
      <c r="OLP236" s="119"/>
      <c r="OLQ236" s="47"/>
      <c r="OLR236" s="47"/>
      <c r="OLS236" s="48"/>
      <c r="OLT236" s="49"/>
      <c r="OLU236" s="28"/>
      <c r="OLV236" s="196"/>
      <c r="OLW236" s="119"/>
      <c r="OLX236" s="47"/>
      <c r="OLY236" s="47"/>
      <c r="OLZ236" s="48"/>
      <c r="OMA236" s="49"/>
      <c r="OMB236" s="28"/>
      <c r="OMC236" s="196"/>
      <c r="OMD236" s="119"/>
      <c r="OME236" s="47"/>
      <c r="OMF236" s="47"/>
      <c r="OMG236" s="48"/>
      <c r="OMH236" s="49"/>
      <c r="OMI236" s="28"/>
      <c r="OMJ236" s="196"/>
      <c r="OMK236" s="119"/>
      <c r="OML236" s="47"/>
      <c r="OMM236" s="47"/>
      <c r="OMN236" s="48"/>
      <c r="OMO236" s="49"/>
      <c r="OMP236" s="28"/>
      <c r="OMQ236" s="196"/>
      <c r="OMR236" s="119"/>
      <c r="OMS236" s="47"/>
      <c r="OMT236" s="47"/>
      <c r="OMU236" s="48"/>
      <c r="OMV236" s="49"/>
      <c r="OMW236" s="28"/>
      <c r="OMX236" s="196"/>
      <c r="OMY236" s="119"/>
      <c r="OMZ236" s="47"/>
      <c r="ONA236" s="47"/>
      <c r="ONB236" s="48"/>
      <c r="ONC236" s="49"/>
      <c r="OND236" s="28"/>
      <c r="ONE236" s="196"/>
      <c r="ONF236" s="119"/>
      <c r="ONG236" s="47"/>
      <c r="ONH236" s="47"/>
      <c r="ONI236" s="48"/>
      <c r="ONJ236" s="49"/>
      <c r="ONK236" s="28"/>
      <c r="ONL236" s="196"/>
      <c r="ONM236" s="119"/>
      <c r="ONN236" s="47"/>
      <c r="ONO236" s="47"/>
      <c r="ONP236" s="48"/>
      <c r="ONQ236" s="49"/>
      <c r="ONR236" s="28"/>
      <c r="ONS236" s="196"/>
      <c r="ONT236" s="119"/>
      <c r="ONU236" s="47"/>
      <c r="ONV236" s="47"/>
      <c r="ONW236" s="48"/>
      <c r="ONX236" s="49"/>
      <c r="ONY236" s="28"/>
      <c r="ONZ236" s="196"/>
      <c r="OOA236" s="119"/>
      <c r="OOB236" s="47"/>
      <c r="OOC236" s="47"/>
      <c r="OOD236" s="48"/>
      <c r="OOE236" s="49"/>
      <c r="OOF236" s="28"/>
      <c r="OOG236" s="196"/>
      <c r="OOH236" s="119"/>
      <c r="OOI236" s="47"/>
      <c r="OOJ236" s="47"/>
      <c r="OOK236" s="48"/>
      <c r="OOL236" s="49"/>
      <c r="OOM236" s="28"/>
      <c r="OON236" s="196"/>
      <c r="OOO236" s="119"/>
      <c r="OOP236" s="47"/>
      <c r="OOQ236" s="47"/>
      <c r="OOR236" s="48"/>
      <c r="OOS236" s="49"/>
      <c r="OOT236" s="28"/>
      <c r="OOU236" s="196"/>
      <c r="OOV236" s="119"/>
      <c r="OOW236" s="47"/>
      <c r="OOX236" s="47"/>
      <c r="OOY236" s="48"/>
      <c r="OOZ236" s="49"/>
      <c r="OPA236" s="28"/>
      <c r="OPB236" s="196"/>
      <c r="OPC236" s="119"/>
      <c r="OPD236" s="47"/>
      <c r="OPE236" s="47"/>
      <c r="OPF236" s="48"/>
      <c r="OPG236" s="49"/>
      <c r="OPH236" s="28"/>
      <c r="OPI236" s="196"/>
      <c r="OPJ236" s="119"/>
      <c r="OPK236" s="47"/>
      <c r="OPL236" s="47"/>
      <c r="OPM236" s="48"/>
      <c r="OPN236" s="49"/>
      <c r="OPO236" s="28"/>
      <c r="OPP236" s="196"/>
      <c r="OPQ236" s="119"/>
      <c r="OPR236" s="47"/>
      <c r="OPS236" s="47"/>
      <c r="OPT236" s="48"/>
      <c r="OPU236" s="49"/>
      <c r="OPV236" s="28"/>
      <c r="OPW236" s="196"/>
      <c r="OPX236" s="119"/>
      <c r="OPY236" s="47"/>
      <c r="OPZ236" s="47"/>
      <c r="OQA236" s="48"/>
      <c r="OQB236" s="49"/>
      <c r="OQC236" s="28"/>
      <c r="OQD236" s="196"/>
      <c r="OQE236" s="119"/>
      <c r="OQF236" s="47"/>
      <c r="OQG236" s="47"/>
      <c r="OQH236" s="48"/>
      <c r="OQI236" s="49"/>
      <c r="OQJ236" s="28"/>
      <c r="OQK236" s="196"/>
      <c r="OQL236" s="119"/>
      <c r="OQM236" s="47"/>
      <c r="OQN236" s="47"/>
      <c r="OQO236" s="48"/>
      <c r="OQP236" s="49"/>
      <c r="OQQ236" s="28"/>
      <c r="OQR236" s="196"/>
      <c r="OQS236" s="119"/>
      <c r="OQT236" s="47"/>
      <c r="OQU236" s="47"/>
      <c r="OQV236" s="48"/>
      <c r="OQW236" s="49"/>
      <c r="OQX236" s="28"/>
      <c r="OQY236" s="196"/>
      <c r="OQZ236" s="119"/>
      <c r="ORA236" s="47"/>
      <c r="ORB236" s="47"/>
      <c r="ORC236" s="48"/>
      <c r="ORD236" s="49"/>
      <c r="ORE236" s="28"/>
      <c r="ORF236" s="196"/>
      <c r="ORG236" s="119"/>
      <c r="ORH236" s="47"/>
      <c r="ORI236" s="47"/>
      <c r="ORJ236" s="48"/>
      <c r="ORK236" s="49"/>
      <c r="ORL236" s="28"/>
      <c r="ORM236" s="196"/>
      <c r="ORN236" s="119"/>
      <c r="ORO236" s="47"/>
      <c r="ORP236" s="47"/>
      <c r="ORQ236" s="48"/>
      <c r="ORR236" s="49"/>
      <c r="ORS236" s="28"/>
      <c r="ORT236" s="196"/>
      <c r="ORU236" s="119"/>
      <c r="ORV236" s="47"/>
      <c r="ORW236" s="47"/>
      <c r="ORX236" s="48"/>
      <c r="ORY236" s="49"/>
      <c r="ORZ236" s="28"/>
      <c r="OSA236" s="196"/>
      <c r="OSB236" s="119"/>
      <c r="OSC236" s="47"/>
      <c r="OSD236" s="47"/>
      <c r="OSE236" s="48"/>
      <c r="OSF236" s="49"/>
      <c r="OSG236" s="28"/>
      <c r="OSH236" s="196"/>
      <c r="OSI236" s="119"/>
      <c r="OSJ236" s="47"/>
      <c r="OSK236" s="47"/>
      <c r="OSL236" s="48"/>
      <c r="OSM236" s="49"/>
      <c r="OSN236" s="28"/>
      <c r="OSO236" s="196"/>
      <c r="OSP236" s="119"/>
      <c r="OSQ236" s="47"/>
      <c r="OSR236" s="47"/>
      <c r="OSS236" s="48"/>
      <c r="OST236" s="49"/>
      <c r="OSU236" s="28"/>
      <c r="OSV236" s="196"/>
      <c r="OSW236" s="119"/>
      <c r="OSX236" s="47"/>
      <c r="OSY236" s="47"/>
      <c r="OSZ236" s="48"/>
      <c r="OTA236" s="49"/>
      <c r="OTB236" s="28"/>
      <c r="OTC236" s="196"/>
      <c r="OTD236" s="119"/>
      <c r="OTE236" s="47"/>
      <c r="OTF236" s="47"/>
      <c r="OTG236" s="48"/>
      <c r="OTH236" s="49"/>
      <c r="OTI236" s="28"/>
      <c r="OTJ236" s="196"/>
      <c r="OTK236" s="119"/>
      <c r="OTL236" s="47"/>
      <c r="OTM236" s="47"/>
      <c r="OTN236" s="48"/>
      <c r="OTO236" s="49"/>
      <c r="OTP236" s="28"/>
      <c r="OTQ236" s="196"/>
      <c r="OTR236" s="119"/>
      <c r="OTS236" s="47"/>
      <c r="OTT236" s="47"/>
      <c r="OTU236" s="48"/>
      <c r="OTV236" s="49"/>
      <c r="OTW236" s="28"/>
      <c r="OTX236" s="196"/>
      <c r="OTY236" s="119"/>
      <c r="OTZ236" s="47"/>
      <c r="OUA236" s="47"/>
      <c r="OUB236" s="48"/>
      <c r="OUC236" s="49"/>
      <c r="OUD236" s="28"/>
      <c r="OUE236" s="196"/>
      <c r="OUF236" s="119"/>
      <c r="OUG236" s="47"/>
      <c r="OUH236" s="47"/>
      <c r="OUI236" s="48"/>
      <c r="OUJ236" s="49"/>
      <c r="OUK236" s="28"/>
      <c r="OUL236" s="196"/>
      <c r="OUM236" s="119"/>
      <c r="OUN236" s="47"/>
      <c r="OUO236" s="47"/>
      <c r="OUP236" s="48"/>
      <c r="OUQ236" s="49"/>
      <c r="OUR236" s="28"/>
      <c r="OUS236" s="196"/>
      <c r="OUT236" s="119"/>
      <c r="OUU236" s="47"/>
      <c r="OUV236" s="47"/>
      <c r="OUW236" s="48"/>
      <c r="OUX236" s="49"/>
      <c r="OUY236" s="28"/>
      <c r="OUZ236" s="196"/>
      <c r="OVA236" s="119"/>
      <c r="OVB236" s="47"/>
      <c r="OVC236" s="47"/>
      <c r="OVD236" s="48"/>
      <c r="OVE236" s="49"/>
      <c r="OVF236" s="28"/>
      <c r="OVG236" s="196"/>
      <c r="OVH236" s="119"/>
      <c r="OVI236" s="47"/>
      <c r="OVJ236" s="47"/>
      <c r="OVK236" s="48"/>
      <c r="OVL236" s="49"/>
      <c r="OVM236" s="28"/>
      <c r="OVN236" s="196"/>
      <c r="OVO236" s="119"/>
      <c r="OVP236" s="47"/>
      <c r="OVQ236" s="47"/>
      <c r="OVR236" s="48"/>
      <c r="OVS236" s="49"/>
      <c r="OVT236" s="28"/>
      <c r="OVU236" s="196"/>
      <c r="OVV236" s="119"/>
      <c r="OVW236" s="47"/>
      <c r="OVX236" s="47"/>
      <c r="OVY236" s="48"/>
      <c r="OVZ236" s="49"/>
      <c r="OWA236" s="28"/>
      <c r="OWB236" s="196"/>
      <c r="OWC236" s="119"/>
      <c r="OWD236" s="47"/>
      <c r="OWE236" s="47"/>
      <c r="OWF236" s="48"/>
      <c r="OWG236" s="49"/>
      <c r="OWH236" s="28"/>
      <c r="OWI236" s="196"/>
      <c r="OWJ236" s="119"/>
      <c r="OWK236" s="47"/>
      <c r="OWL236" s="47"/>
      <c r="OWM236" s="48"/>
      <c r="OWN236" s="49"/>
      <c r="OWO236" s="28"/>
      <c r="OWP236" s="196"/>
      <c r="OWQ236" s="119"/>
      <c r="OWR236" s="47"/>
      <c r="OWS236" s="47"/>
      <c r="OWT236" s="48"/>
      <c r="OWU236" s="49"/>
      <c r="OWV236" s="28"/>
      <c r="OWW236" s="196"/>
      <c r="OWX236" s="119"/>
      <c r="OWY236" s="47"/>
      <c r="OWZ236" s="47"/>
      <c r="OXA236" s="48"/>
      <c r="OXB236" s="49"/>
      <c r="OXC236" s="28"/>
      <c r="OXD236" s="196"/>
      <c r="OXE236" s="119"/>
      <c r="OXF236" s="47"/>
      <c r="OXG236" s="47"/>
      <c r="OXH236" s="48"/>
      <c r="OXI236" s="49"/>
      <c r="OXJ236" s="28"/>
      <c r="OXK236" s="196"/>
      <c r="OXL236" s="119"/>
      <c r="OXM236" s="47"/>
      <c r="OXN236" s="47"/>
      <c r="OXO236" s="48"/>
      <c r="OXP236" s="49"/>
      <c r="OXQ236" s="28"/>
      <c r="OXR236" s="196"/>
      <c r="OXS236" s="119"/>
      <c r="OXT236" s="47"/>
      <c r="OXU236" s="47"/>
      <c r="OXV236" s="48"/>
      <c r="OXW236" s="49"/>
      <c r="OXX236" s="28"/>
      <c r="OXY236" s="196"/>
      <c r="OXZ236" s="119"/>
      <c r="OYA236" s="47"/>
      <c r="OYB236" s="47"/>
      <c r="OYC236" s="48"/>
      <c r="OYD236" s="49"/>
      <c r="OYE236" s="28"/>
      <c r="OYF236" s="196"/>
      <c r="OYG236" s="119"/>
      <c r="OYH236" s="47"/>
      <c r="OYI236" s="47"/>
      <c r="OYJ236" s="48"/>
      <c r="OYK236" s="49"/>
      <c r="OYL236" s="28"/>
      <c r="OYM236" s="196"/>
      <c r="OYN236" s="119"/>
      <c r="OYO236" s="47"/>
      <c r="OYP236" s="47"/>
      <c r="OYQ236" s="48"/>
      <c r="OYR236" s="49"/>
      <c r="OYS236" s="28"/>
      <c r="OYT236" s="196"/>
      <c r="OYU236" s="119"/>
      <c r="OYV236" s="47"/>
      <c r="OYW236" s="47"/>
      <c r="OYX236" s="48"/>
      <c r="OYY236" s="49"/>
      <c r="OYZ236" s="28"/>
      <c r="OZA236" s="196"/>
      <c r="OZB236" s="119"/>
      <c r="OZC236" s="47"/>
      <c r="OZD236" s="47"/>
      <c r="OZE236" s="48"/>
      <c r="OZF236" s="49"/>
      <c r="OZG236" s="28"/>
      <c r="OZH236" s="196"/>
      <c r="OZI236" s="119"/>
      <c r="OZJ236" s="47"/>
      <c r="OZK236" s="47"/>
      <c r="OZL236" s="48"/>
      <c r="OZM236" s="49"/>
      <c r="OZN236" s="28"/>
      <c r="OZO236" s="196"/>
      <c r="OZP236" s="119"/>
      <c r="OZQ236" s="47"/>
      <c r="OZR236" s="47"/>
      <c r="OZS236" s="48"/>
      <c r="OZT236" s="49"/>
      <c r="OZU236" s="28"/>
      <c r="OZV236" s="196"/>
      <c r="OZW236" s="119"/>
      <c r="OZX236" s="47"/>
      <c r="OZY236" s="47"/>
      <c r="OZZ236" s="48"/>
      <c r="PAA236" s="49"/>
      <c r="PAB236" s="28"/>
      <c r="PAC236" s="196"/>
      <c r="PAD236" s="119"/>
      <c r="PAE236" s="47"/>
      <c r="PAF236" s="47"/>
      <c r="PAG236" s="48"/>
      <c r="PAH236" s="49"/>
      <c r="PAI236" s="28"/>
      <c r="PAJ236" s="196"/>
      <c r="PAK236" s="119"/>
      <c r="PAL236" s="47"/>
      <c r="PAM236" s="47"/>
      <c r="PAN236" s="48"/>
      <c r="PAO236" s="49"/>
      <c r="PAP236" s="28"/>
      <c r="PAQ236" s="196"/>
      <c r="PAR236" s="119"/>
      <c r="PAS236" s="47"/>
      <c r="PAT236" s="47"/>
      <c r="PAU236" s="48"/>
      <c r="PAV236" s="49"/>
      <c r="PAW236" s="28"/>
      <c r="PAX236" s="196"/>
      <c r="PAY236" s="119"/>
      <c r="PAZ236" s="47"/>
      <c r="PBA236" s="47"/>
      <c r="PBB236" s="48"/>
      <c r="PBC236" s="49"/>
      <c r="PBD236" s="28"/>
      <c r="PBE236" s="196"/>
      <c r="PBF236" s="119"/>
      <c r="PBG236" s="47"/>
      <c r="PBH236" s="47"/>
      <c r="PBI236" s="48"/>
      <c r="PBJ236" s="49"/>
      <c r="PBK236" s="28"/>
      <c r="PBL236" s="196"/>
      <c r="PBM236" s="119"/>
      <c r="PBN236" s="47"/>
      <c r="PBO236" s="47"/>
      <c r="PBP236" s="48"/>
      <c r="PBQ236" s="49"/>
      <c r="PBR236" s="28"/>
      <c r="PBS236" s="196"/>
      <c r="PBT236" s="119"/>
      <c r="PBU236" s="47"/>
      <c r="PBV236" s="47"/>
      <c r="PBW236" s="48"/>
      <c r="PBX236" s="49"/>
      <c r="PBY236" s="28"/>
      <c r="PBZ236" s="196"/>
      <c r="PCA236" s="119"/>
      <c r="PCB236" s="47"/>
      <c r="PCC236" s="47"/>
      <c r="PCD236" s="48"/>
      <c r="PCE236" s="49"/>
      <c r="PCF236" s="28"/>
      <c r="PCG236" s="196"/>
      <c r="PCH236" s="119"/>
      <c r="PCI236" s="47"/>
      <c r="PCJ236" s="47"/>
      <c r="PCK236" s="48"/>
      <c r="PCL236" s="49"/>
      <c r="PCM236" s="28"/>
      <c r="PCN236" s="196"/>
      <c r="PCO236" s="119"/>
      <c r="PCP236" s="47"/>
      <c r="PCQ236" s="47"/>
      <c r="PCR236" s="48"/>
      <c r="PCS236" s="49"/>
      <c r="PCT236" s="28"/>
      <c r="PCU236" s="196"/>
      <c r="PCV236" s="119"/>
      <c r="PCW236" s="47"/>
      <c r="PCX236" s="47"/>
      <c r="PCY236" s="48"/>
      <c r="PCZ236" s="49"/>
      <c r="PDA236" s="28"/>
      <c r="PDB236" s="196"/>
      <c r="PDC236" s="119"/>
      <c r="PDD236" s="47"/>
      <c r="PDE236" s="47"/>
      <c r="PDF236" s="48"/>
      <c r="PDG236" s="49"/>
      <c r="PDH236" s="28"/>
      <c r="PDI236" s="196"/>
      <c r="PDJ236" s="119"/>
      <c r="PDK236" s="47"/>
      <c r="PDL236" s="47"/>
      <c r="PDM236" s="48"/>
      <c r="PDN236" s="49"/>
      <c r="PDO236" s="28"/>
      <c r="PDP236" s="196"/>
      <c r="PDQ236" s="119"/>
      <c r="PDR236" s="47"/>
      <c r="PDS236" s="47"/>
      <c r="PDT236" s="48"/>
      <c r="PDU236" s="49"/>
      <c r="PDV236" s="28"/>
      <c r="PDW236" s="196"/>
      <c r="PDX236" s="119"/>
      <c r="PDY236" s="47"/>
      <c r="PDZ236" s="47"/>
      <c r="PEA236" s="48"/>
      <c r="PEB236" s="49"/>
      <c r="PEC236" s="28"/>
      <c r="PED236" s="196"/>
      <c r="PEE236" s="119"/>
      <c r="PEF236" s="47"/>
      <c r="PEG236" s="47"/>
      <c r="PEH236" s="48"/>
      <c r="PEI236" s="49"/>
      <c r="PEJ236" s="28"/>
      <c r="PEK236" s="196"/>
      <c r="PEL236" s="119"/>
      <c r="PEM236" s="47"/>
      <c r="PEN236" s="47"/>
      <c r="PEO236" s="48"/>
      <c r="PEP236" s="49"/>
      <c r="PEQ236" s="28"/>
      <c r="PER236" s="196"/>
      <c r="PES236" s="119"/>
      <c r="PET236" s="47"/>
      <c r="PEU236" s="47"/>
      <c r="PEV236" s="48"/>
      <c r="PEW236" s="49"/>
      <c r="PEX236" s="28"/>
      <c r="PEY236" s="196"/>
      <c r="PEZ236" s="119"/>
      <c r="PFA236" s="47"/>
      <c r="PFB236" s="47"/>
      <c r="PFC236" s="48"/>
      <c r="PFD236" s="49"/>
      <c r="PFE236" s="28"/>
      <c r="PFF236" s="196"/>
      <c r="PFG236" s="119"/>
      <c r="PFH236" s="47"/>
      <c r="PFI236" s="47"/>
      <c r="PFJ236" s="48"/>
      <c r="PFK236" s="49"/>
      <c r="PFL236" s="28"/>
      <c r="PFM236" s="196"/>
      <c r="PFN236" s="119"/>
      <c r="PFO236" s="47"/>
      <c r="PFP236" s="47"/>
      <c r="PFQ236" s="48"/>
      <c r="PFR236" s="49"/>
      <c r="PFS236" s="28"/>
      <c r="PFT236" s="196"/>
      <c r="PFU236" s="119"/>
      <c r="PFV236" s="47"/>
      <c r="PFW236" s="47"/>
      <c r="PFX236" s="48"/>
      <c r="PFY236" s="49"/>
      <c r="PFZ236" s="28"/>
      <c r="PGA236" s="196"/>
      <c r="PGB236" s="119"/>
      <c r="PGC236" s="47"/>
      <c r="PGD236" s="47"/>
      <c r="PGE236" s="48"/>
      <c r="PGF236" s="49"/>
      <c r="PGG236" s="28"/>
      <c r="PGH236" s="196"/>
      <c r="PGI236" s="119"/>
      <c r="PGJ236" s="47"/>
      <c r="PGK236" s="47"/>
      <c r="PGL236" s="48"/>
      <c r="PGM236" s="49"/>
      <c r="PGN236" s="28"/>
      <c r="PGO236" s="196"/>
      <c r="PGP236" s="119"/>
      <c r="PGQ236" s="47"/>
      <c r="PGR236" s="47"/>
      <c r="PGS236" s="48"/>
      <c r="PGT236" s="49"/>
      <c r="PGU236" s="28"/>
      <c r="PGV236" s="196"/>
      <c r="PGW236" s="119"/>
      <c r="PGX236" s="47"/>
      <c r="PGY236" s="47"/>
      <c r="PGZ236" s="48"/>
      <c r="PHA236" s="49"/>
      <c r="PHB236" s="28"/>
      <c r="PHC236" s="196"/>
      <c r="PHD236" s="119"/>
      <c r="PHE236" s="47"/>
      <c r="PHF236" s="47"/>
      <c r="PHG236" s="48"/>
      <c r="PHH236" s="49"/>
      <c r="PHI236" s="28"/>
      <c r="PHJ236" s="196"/>
      <c r="PHK236" s="119"/>
      <c r="PHL236" s="47"/>
      <c r="PHM236" s="47"/>
      <c r="PHN236" s="48"/>
      <c r="PHO236" s="49"/>
      <c r="PHP236" s="28"/>
      <c r="PHQ236" s="196"/>
      <c r="PHR236" s="119"/>
      <c r="PHS236" s="47"/>
      <c r="PHT236" s="47"/>
      <c r="PHU236" s="48"/>
      <c r="PHV236" s="49"/>
      <c r="PHW236" s="28"/>
      <c r="PHX236" s="196"/>
      <c r="PHY236" s="119"/>
      <c r="PHZ236" s="47"/>
      <c r="PIA236" s="47"/>
      <c r="PIB236" s="48"/>
      <c r="PIC236" s="49"/>
      <c r="PID236" s="28"/>
      <c r="PIE236" s="196"/>
      <c r="PIF236" s="119"/>
      <c r="PIG236" s="47"/>
      <c r="PIH236" s="47"/>
      <c r="PII236" s="48"/>
      <c r="PIJ236" s="49"/>
      <c r="PIK236" s="28"/>
      <c r="PIL236" s="196"/>
      <c r="PIM236" s="119"/>
      <c r="PIN236" s="47"/>
      <c r="PIO236" s="47"/>
      <c r="PIP236" s="48"/>
      <c r="PIQ236" s="49"/>
      <c r="PIR236" s="28"/>
      <c r="PIS236" s="196"/>
      <c r="PIT236" s="119"/>
      <c r="PIU236" s="47"/>
      <c r="PIV236" s="47"/>
      <c r="PIW236" s="48"/>
      <c r="PIX236" s="49"/>
      <c r="PIY236" s="28"/>
      <c r="PIZ236" s="196"/>
      <c r="PJA236" s="119"/>
      <c r="PJB236" s="47"/>
      <c r="PJC236" s="47"/>
      <c r="PJD236" s="48"/>
      <c r="PJE236" s="49"/>
      <c r="PJF236" s="28"/>
      <c r="PJG236" s="196"/>
      <c r="PJH236" s="119"/>
      <c r="PJI236" s="47"/>
      <c r="PJJ236" s="47"/>
      <c r="PJK236" s="48"/>
      <c r="PJL236" s="49"/>
      <c r="PJM236" s="28"/>
      <c r="PJN236" s="196"/>
      <c r="PJO236" s="119"/>
      <c r="PJP236" s="47"/>
      <c r="PJQ236" s="47"/>
      <c r="PJR236" s="48"/>
      <c r="PJS236" s="49"/>
      <c r="PJT236" s="28"/>
      <c r="PJU236" s="196"/>
      <c r="PJV236" s="119"/>
      <c r="PJW236" s="47"/>
      <c r="PJX236" s="47"/>
      <c r="PJY236" s="48"/>
      <c r="PJZ236" s="49"/>
      <c r="PKA236" s="28"/>
      <c r="PKB236" s="196"/>
      <c r="PKC236" s="119"/>
      <c r="PKD236" s="47"/>
      <c r="PKE236" s="47"/>
      <c r="PKF236" s="48"/>
      <c r="PKG236" s="49"/>
      <c r="PKH236" s="28"/>
      <c r="PKI236" s="196"/>
      <c r="PKJ236" s="119"/>
      <c r="PKK236" s="47"/>
      <c r="PKL236" s="47"/>
      <c r="PKM236" s="48"/>
      <c r="PKN236" s="49"/>
      <c r="PKO236" s="28"/>
      <c r="PKP236" s="196"/>
      <c r="PKQ236" s="119"/>
      <c r="PKR236" s="47"/>
      <c r="PKS236" s="47"/>
      <c r="PKT236" s="48"/>
      <c r="PKU236" s="49"/>
      <c r="PKV236" s="28"/>
      <c r="PKW236" s="196"/>
      <c r="PKX236" s="119"/>
      <c r="PKY236" s="47"/>
      <c r="PKZ236" s="47"/>
      <c r="PLA236" s="48"/>
      <c r="PLB236" s="49"/>
      <c r="PLC236" s="28"/>
      <c r="PLD236" s="196"/>
      <c r="PLE236" s="119"/>
      <c r="PLF236" s="47"/>
      <c r="PLG236" s="47"/>
      <c r="PLH236" s="48"/>
      <c r="PLI236" s="49"/>
      <c r="PLJ236" s="28"/>
      <c r="PLK236" s="196"/>
      <c r="PLL236" s="119"/>
      <c r="PLM236" s="47"/>
      <c r="PLN236" s="47"/>
      <c r="PLO236" s="48"/>
      <c r="PLP236" s="49"/>
      <c r="PLQ236" s="28"/>
      <c r="PLR236" s="196"/>
      <c r="PLS236" s="119"/>
      <c r="PLT236" s="47"/>
      <c r="PLU236" s="47"/>
      <c r="PLV236" s="48"/>
      <c r="PLW236" s="49"/>
      <c r="PLX236" s="28"/>
      <c r="PLY236" s="196"/>
      <c r="PLZ236" s="119"/>
      <c r="PMA236" s="47"/>
      <c r="PMB236" s="47"/>
      <c r="PMC236" s="48"/>
      <c r="PMD236" s="49"/>
      <c r="PME236" s="28"/>
      <c r="PMF236" s="196"/>
      <c r="PMG236" s="119"/>
      <c r="PMH236" s="47"/>
      <c r="PMI236" s="47"/>
      <c r="PMJ236" s="48"/>
      <c r="PMK236" s="49"/>
      <c r="PML236" s="28"/>
      <c r="PMM236" s="196"/>
      <c r="PMN236" s="119"/>
      <c r="PMO236" s="47"/>
      <c r="PMP236" s="47"/>
      <c r="PMQ236" s="48"/>
      <c r="PMR236" s="49"/>
      <c r="PMS236" s="28"/>
      <c r="PMT236" s="196"/>
      <c r="PMU236" s="119"/>
      <c r="PMV236" s="47"/>
      <c r="PMW236" s="47"/>
      <c r="PMX236" s="48"/>
      <c r="PMY236" s="49"/>
      <c r="PMZ236" s="28"/>
      <c r="PNA236" s="196"/>
      <c r="PNB236" s="119"/>
      <c r="PNC236" s="47"/>
      <c r="PND236" s="47"/>
      <c r="PNE236" s="48"/>
      <c r="PNF236" s="49"/>
      <c r="PNG236" s="28"/>
      <c r="PNH236" s="196"/>
      <c r="PNI236" s="119"/>
      <c r="PNJ236" s="47"/>
      <c r="PNK236" s="47"/>
      <c r="PNL236" s="48"/>
      <c r="PNM236" s="49"/>
      <c r="PNN236" s="28"/>
      <c r="PNO236" s="196"/>
      <c r="PNP236" s="119"/>
      <c r="PNQ236" s="47"/>
      <c r="PNR236" s="47"/>
      <c r="PNS236" s="48"/>
      <c r="PNT236" s="49"/>
      <c r="PNU236" s="28"/>
      <c r="PNV236" s="196"/>
      <c r="PNW236" s="119"/>
      <c r="PNX236" s="47"/>
      <c r="PNY236" s="47"/>
      <c r="PNZ236" s="48"/>
      <c r="POA236" s="49"/>
      <c r="POB236" s="28"/>
      <c r="POC236" s="196"/>
      <c r="POD236" s="119"/>
      <c r="POE236" s="47"/>
      <c r="POF236" s="47"/>
      <c r="POG236" s="48"/>
      <c r="POH236" s="49"/>
      <c r="POI236" s="28"/>
      <c r="POJ236" s="196"/>
      <c r="POK236" s="119"/>
      <c r="POL236" s="47"/>
      <c r="POM236" s="47"/>
      <c r="PON236" s="48"/>
      <c r="POO236" s="49"/>
      <c r="POP236" s="28"/>
      <c r="POQ236" s="196"/>
      <c r="POR236" s="119"/>
      <c r="POS236" s="47"/>
      <c r="POT236" s="47"/>
      <c r="POU236" s="48"/>
      <c r="POV236" s="49"/>
      <c r="POW236" s="28"/>
      <c r="POX236" s="196"/>
      <c r="POY236" s="119"/>
      <c r="POZ236" s="47"/>
      <c r="PPA236" s="47"/>
      <c r="PPB236" s="48"/>
      <c r="PPC236" s="49"/>
      <c r="PPD236" s="28"/>
      <c r="PPE236" s="196"/>
      <c r="PPF236" s="119"/>
      <c r="PPG236" s="47"/>
      <c r="PPH236" s="47"/>
      <c r="PPI236" s="48"/>
      <c r="PPJ236" s="49"/>
      <c r="PPK236" s="28"/>
      <c r="PPL236" s="196"/>
      <c r="PPM236" s="119"/>
      <c r="PPN236" s="47"/>
      <c r="PPO236" s="47"/>
      <c r="PPP236" s="48"/>
      <c r="PPQ236" s="49"/>
      <c r="PPR236" s="28"/>
      <c r="PPS236" s="196"/>
      <c r="PPT236" s="119"/>
      <c r="PPU236" s="47"/>
      <c r="PPV236" s="47"/>
      <c r="PPW236" s="48"/>
      <c r="PPX236" s="49"/>
      <c r="PPY236" s="28"/>
      <c r="PPZ236" s="196"/>
      <c r="PQA236" s="119"/>
      <c r="PQB236" s="47"/>
      <c r="PQC236" s="47"/>
      <c r="PQD236" s="48"/>
      <c r="PQE236" s="49"/>
      <c r="PQF236" s="28"/>
      <c r="PQG236" s="196"/>
      <c r="PQH236" s="119"/>
      <c r="PQI236" s="47"/>
      <c r="PQJ236" s="47"/>
      <c r="PQK236" s="48"/>
      <c r="PQL236" s="49"/>
      <c r="PQM236" s="28"/>
      <c r="PQN236" s="196"/>
      <c r="PQO236" s="119"/>
      <c r="PQP236" s="47"/>
      <c r="PQQ236" s="47"/>
      <c r="PQR236" s="48"/>
      <c r="PQS236" s="49"/>
      <c r="PQT236" s="28"/>
      <c r="PQU236" s="196"/>
      <c r="PQV236" s="119"/>
      <c r="PQW236" s="47"/>
      <c r="PQX236" s="47"/>
      <c r="PQY236" s="48"/>
      <c r="PQZ236" s="49"/>
      <c r="PRA236" s="28"/>
      <c r="PRB236" s="196"/>
      <c r="PRC236" s="119"/>
      <c r="PRD236" s="47"/>
      <c r="PRE236" s="47"/>
      <c r="PRF236" s="48"/>
      <c r="PRG236" s="49"/>
      <c r="PRH236" s="28"/>
      <c r="PRI236" s="196"/>
      <c r="PRJ236" s="119"/>
      <c r="PRK236" s="47"/>
      <c r="PRL236" s="47"/>
      <c r="PRM236" s="48"/>
      <c r="PRN236" s="49"/>
      <c r="PRO236" s="28"/>
      <c r="PRP236" s="196"/>
      <c r="PRQ236" s="119"/>
      <c r="PRR236" s="47"/>
      <c r="PRS236" s="47"/>
      <c r="PRT236" s="48"/>
      <c r="PRU236" s="49"/>
      <c r="PRV236" s="28"/>
      <c r="PRW236" s="196"/>
      <c r="PRX236" s="119"/>
      <c r="PRY236" s="47"/>
      <c r="PRZ236" s="47"/>
      <c r="PSA236" s="48"/>
      <c r="PSB236" s="49"/>
      <c r="PSC236" s="28"/>
      <c r="PSD236" s="196"/>
      <c r="PSE236" s="119"/>
      <c r="PSF236" s="47"/>
      <c r="PSG236" s="47"/>
      <c r="PSH236" s="48"/>
      <c r="PSI236" s="49"/>
      <c r="PSJ236" s="28"/>
      <c r="PSK236" s="196"/>
      <c r="PSL236" s="119"/>
      <c r="PSM236" s="47"/>
      <c r="PSN236" s="47"/>
      <c r="PSO236" s="48"/>
      <c r="PSP236" s="49"/>
      <c r="PSQ236" s="28"/>
      <c r="PSR236" s="196"/>
      <c r="PSS236" s="119"/>
      <c r="PST236" s="47"/>
      <c r="PSU236" s="47"/>
      <c r="PSV236" s="48"/>
      <c r="PSW236" s="49"/>
      <c r="PSX236" s="28"/>
      <c r="PSY236" s="196"/>
      <c r="PSZ236" s="119"/>
      <c r="PTA236" s="47"/>
      <c r="PTB236" s="47"/>
      <c r="PTC236" s="48"/>
      <c r="PTD236" s="49"/>
      <c r="PTE236" s="28"/>
      <c r="PTF236" s="196"/>
      <c r="PTG236" s="119"/>
      <c r="PTH236" s="47"/>
      <c r="PTI236" s="47"/>
      <c r="PTJ236" s="48"/>
      <c r="PTK236" s="49"/>
      <c r="PTL236" s="28"/>
      <c r="PTM236" s="196"/>
      <c r="PTN236" s="119"/>
      <c r="PTO236" s="47"/>
      <c r="PTP236" s="47"/>
      <c r="PTQ236" s="48"/>
      <c r="PTR236" s="49"/>
      <c r="PTS236" s="28"/>
      <c r="PTT236" s="196"/>
      <c r="PTU236" s="119"/>
      <c r="PTV236" s="47"/>
      <c r="PTW236" s="47"/>
      <c r="PTX236" s="48"/>
      <c r="PTY236" s="49"/>
      <c r="PTZ236" s="28"/>
      <c r="PUA236" s="196"/>
      <c r="PUB236" s="119"/>
      <c r="PUC236" s="47"/>
      <c r="PUD236" s="47"/>
      <c r="PUE236" s="48"/>
      <c r="PUF236" s="49"/>
      <c r="PUG236" s="28"/>
      <c r="PUH236" s="196"/>
      <c r="PUI236" s="119"/>
      <c r="PUJ236" s="47"/>
      <c r="PUK236" s="47"/>
      <c r="PUL236" s="48"/>
      <c r="PUM236" s="49"/>
      <c r="PUN236" s="28"/>
      <c r="PUO236" s="196"/>
      <c r="PUP236" s="119"/>
      <c r="PUQ236" s="47"/>
      <c r="PUR236" s="47"/>
      <c r="PUS236" s="48"/>
      <c r="PUT236" s="49"/>
      <c r="PUU236" s="28"/>
      <c r="PUV236" s="196"/>
      <c r="PUW236" s="119"/>
      <c r="PUX236" s="47"/>
      <c r="PUY236" s="47"/>
      <c r="PUZ236" s="48"/>
      <c r="PVA236" s="49"/>
      <c r="PVB236" s="28"/>
      <c r="PVC236" s="196"/>
      <c r="PVD236" s="119"/>
      <c r="PVE236" s="47"/>
      <c r="PVF236" s="47"/>
      <c r="PVG236" s="48"/>
      <c r="PVH236" s="49"/>
      <c r="PVI236" s="28"/>
      <c r="PVJ236" s="196"/>
      <c r="PVK236" s="119"/>
      <c r="PVL236" s="47"/>
      <c r="PVM236" s="47"/>
      <c r="PVN236" s="48"/>
      <c r="PVO236" s="49"/>
      <c r="PVP236" s="28"/>
      <c r="PVQ236" s="196"/>
      <c r="PVR236" s="119"/>
      <c r="PVS236" s="47"/>
      <c r="PVT236" s="47"/>
      <c r="PVU236" s="48"/>
      <c r="PVV236" s="49"/>
      <c r="PVW236" s="28"/>
      <c r="PVX236" s="196"/>
      <c r="PVY236" s="119"/>
      <c r="PVZ236" s="47"/>
      <c r="PWA236" s="47"/>
      <c r="PWB236" s="48"/>
      <c r="PWC236" s="49"/>
      <c r="PWD236" s="28"/>
      <c r="PWE236" s="196"/>
      <c r="PWF236" s="119"/>
      <c r="PWG236" s="47"/>
      <c r="PWH236" s="47"/>
      <c r="PWI236" s="48"/>
      <c r="PWJ236" s="49"/>
      <c r="PWK236" s="28"/>
      <c r="PWL236" s="196"/>
      <c r="PWM236" s="119"/>
      <c r="PWN236" s="47"/>
      <c r="PWO236" s="47"/>
      <c r="PWP236" s="48"/>
      <c r="PWQ236" s="49"/>
      <c r="PWR236" s="28"/>
      <c r="PWS236" s="196"/>
      <c r="PWT236" s="119"/>
      <c r="PWU236" s="47"/>
      <c r="PWV236" s="47"/>
      <c r="PWW236" s="48"/>
      <c r="PWX236" s="49"/>
      <c r="PWY236" s="28"/>
      <c r="PWZ236" s="196"/>
      <c r="PXA236" s="119"/>
      <c r="PXB236" s="47"/>
      <c r="PXC236" s="47"/>
      <c r="PXD236" s="48"/>
      <c r="PXE236" s="49"/>
      <c r="PXF236" s="28"/>
      <c r="PXG236" s="196"/>
      <c r="PXH236" s="119"/>
      <c r="PXI236" s="47"/>
      <c r="PXJ236" s="47"/>
      <c r="PXK236" s="48"/>
      <c r="PXL236" s="49"/>
      <c r="PXM236" s="28"/>
      <c r="PXN236" s="196"/>
      <c r="PXO236" s="119"/>
      <c r="PXP236" s="47"/>
      <c r="PXQ236" s="47"/>
      <c r="PXR236" s="48"/>
      <c r="PXS236" s="49"/>
      <c r="PXT236" s="28"/>
      <c r="PXU236" s="196"/>
      <c r="PXV236" s="119"/>
      <c r="PXW236" s="47"/>
      <c r="PXX236" s="47"/>
      <c r="PXY236" s="48"/>
      <c r="PXZ236" s="49"/>
      <c r="PYA236" s="28"/>
      <c r="PYB236" s="196"/>
      <c r="PYC236" s="119"/>
      <c r="PYD236" s="47"/>
      <c r="PYE236" s="47"/>
      <c r="PYF236" s="48"/>
      <c r="PYG236" s="49"/>
      <c r="PYH236" s="28"/>
      <c r="PYI236" s="196"/>
      <c r="PYJ236" s="119"/>
      <c r="PYK236" s="47"/>
      <c r="PYL236" s="47"/>
      <c r="PYM236" s="48"/>
      <c r="PYN236" s="49"/>
      <c r="PYO236" s="28"/>
      <c r="PYP236" s="196"/>
      <c r="PYQ236" s="119"/>
      <c r="PYR236" s="47"/>
      <c r="PYS236" s="47"/>
      <c r="PYT236" s="48"/>
      <c r="PYU236" s="49"/>
      <c r="PYV236" s="28"/>
      <c r="PYW236" s="196"/>
      <c r="PYX236" s="119"/>
      <c r="PYY236" s="47"/>
      <c r="PYZ236" s="47"/>
      <c r="PZA236" s="48"/>
      <c r="PZB236" s="49"/>
      <c r="PZC236" s="28"/>
      <c r="PZD236" s="196"/>
      <c r="PZE236" s="119"/>
      <c r="PZF236" s="47"/>
      <c r="PZG236" s="47"/>
      <c r="PZH236" s="48"/>
      <c r="PZI236" s="49"/>
      <c r="PZJ236" s="28"/>
      <c r="PZK236" s="196"/>
      <c r="PZL236" s="119"/>
      <c r="PZM236" s="47"/>
      <c r="PZN236" s="47"/>
      <c r="PZO236" s="48"/>
      <c r="PZP236" s="49"/>
      <c r="PZQ236" s="28"/>
      <c r="PZR236" s="196"/>
      <c r="PZS236" s="119"/>
      <c r="PZT236" s="47"/>
      <c r="PZU236" s="47"/>
      <c r="PZV236" s="48"/>
      <c r="PZW236" s="49"/>
      <c r="PZX236" s="28"/>
      <c r="PZY236" s="196"/>
      <c r="PZZ236" s="119"/>
      <c r="QAA236" s="47"/>
      <c r="QAB236" s="47"/>
      <c r="QAC236" s="48"/>
      <c r="QAD236" s="49"/>
      <c r="QAE236" s="28"/>
      <c r="QAF236" s="196"/>
      <c r="QAG236" s="119"/>
      <c r="QAH236" s="47"/>
      <c r="QAI236" s="47"/>
      <c r="QAJ236" s="48"/>
      <c r="QAK236" s="49"/>
      <c r="QAL236" s="28"/>
      <c r="QAM236" s="196"/>
      <c r="QAN236" s="119"/>
      <c r="QAO236" s="47"/>
      <c r="QAP236" s="47"/>
      <c r="QAQ236" s="48"/>
      <c r="QAR236" s="49"/>
      <c r="QAS236" s="28"/>
      <c r="QAT236" s="196"/>
      <c r="QAU236" s="119"/>
      <c r="QAV236" s="47"/>
      <c r="QAW236" s="47"/>
      <c r="QAX236" s="48"/>
      <c r="QAY236" s="49"/>
      <c r="QAZ236" s="28"/>
      <c r="QBA236" s="196"/>
      <c r="QBB236" s="119"/>
      <c r="QBC236" s="47"/>
      <c r="QBD236" s="47"/>
      <c r="QBE236" s="48"/>
      <c r="QBF236" s="49"/>
      <c r="QBG236" s="28"/>
      <c r="QBH236" s="196"/>
      <c r="QBI236" s="119"/>
      <c r="QBJ236" s="47"/>
      <c r="QBK236" s="47"/>
      <c r="QBL236" s="48"/>
      <c r="QBM236" s="49"/>
      <c r="QBN236" s="28"/>
      <c r="QBO236" s="196"/>
      <c r="QBP236" s="119"/>
      <c r="QBQ236" s="47"/>
      <c r="QBR236" s="47"/>
      <c r="QBS236" s="48"/>
      <c r="QBT236" s="49"/>
      <c r="QBU236" s="28"/>
      <c r="QBV236" s="196"/>
      <c r="QBW236" s="119"/>
      <c r="QBX236" s="47"/>
      <c r="QBY236" s="47"/>
      <c r="QBZ236" s="48"/>
      <c r="QCA236" s="49"/>
      <c r="QCB236" s="28"/>
      <c r="QCC236" s="196"/>
      <c r="QCD236" s="119"/>
      <c r="QCE236" s="47"/>
      <c r="QCF236" s="47"/>
      <c r="QCG236" s="48"/>
      <c r="QCH236" s="49"/>
      <c r="QCI236" s="28"/>
      <c r="QCJ236" s="196"/>
      <c r="QCK236" s="119"/>
      <c r="QCL236" s="47"/>
      <c r="QCM236" s="47"/>
      <c r="QCN236" s="48"/>
      <c r="QCO236" s="49"/>
      <c r="QCP236" s="28"/>
      <c r="QCQ236" s="196"/>
      <c r="QCR236" s="119"/>
      <c r="QCS236" s="47"/>
      <c r="QCT236" s="47"/>
      <c r="QCU236" s="48"/>
      <c r="QCV236" s="49"/>
      <c r="QCW236" s="28"/>
      <c r="QCX236" s="196"/>
      <c r="QCY236" s="119"/>
      <c r="QCZ236" s="47"/>
      <c r="QDA236" s="47"/>
      <c r="QDB236" s="48"/>
      <c r="QDC236" s="49"/>
      <c r="QDD236" s="28"/>
      <c r="QDE236" s="196"/>
      <c r="QDF236" s="119"/>
      <c r="QDG236" s="47"/>
      <c r="QDH236" s="47"/>
      <c r="QDI236" s="48"/>
      <c r="QDJ236" s="49"/>
      <c r="QDK236" s="28"/>
      <c r="QDL236" s="196"/>
      <c r="QDM236" s="119"/>
      <c r="QDN236" s="47"/>
      <c r="QDO236" s="47"/>
      <c r="QDP236" s="48"/>
      <c r="QDQ236" s="49"/>
      <c r="QDR236" s="28"/>
      <c r="QDS236" s="196"/>
      <c r="QDT236" s="119"/>
      <c r="QDU236" s="47"/>
      <c r="QDV236" s="47"/>
      <c r="QDW236" s="48"/>
      <c r="QDX236" s="49"/>
      <c r="QDY236" s="28"/>
      <c r="QDZ236" s="196"/>
      <c r="QEA236" s="119"/>
      <c r="QEB236" s="47"/>
      <c r="QEC236" s="47"/>
      <c r="QED236" s="48"/>
      <c r="QEE236" s="49"/>
      <c r="QEF236" s="28"/>
      <c r="QEG236" s="196"/>
      <c r="QEH236" s="119"/>
      <c r="QEI236" s="47"/>
      <c r="QEJ236" s="47"/>
      <c r="QEK236" s="48"/>
      <c r="QEL236" s="49"/>
      <c r="QEM236" s="28"/>
      <c r="QEN236" s="196"/>
      <c r="QEO236" s="119"/>
      <c r="QEP236" s="47"/>
      <c r="QEQ236" s="47"/>
      <c r="QER236" s="48"/>
      <c r="QES236" s="49"/>
      <c r="QET236" s="28"/>
      <c r="QEU236" s="196"/>
      <c r="QEV236" s="119"/>
      <c r="QEW236" s="47"/>
      <c r="QEX236" s="47"/>
      <c r="QEY236" s="48"/>
      <c r="QEZ236" s="49"/>
      <c r="QFA236" s="28"/>
      <c r="QFB236" s="196"/>
      <c r="QFC236" s="119"/>
      <c r="QFD236" s="47"/>
      <c r="QFE236" s="47"/>
      <c r="QFF236" s="48"/>
      <c r="QFG236" s="49"/>
      <c r="QFH236" s="28"/>
      <c r="QFI236" s="196"/>
      <c r="QFJ236" s="119"/>
      <c r="QFK236" s="47"/>
      <c r="QFL236" s="47"/>
      <c r="QFM236" s="48"/>
      <c r="QFN236" s="49"/>
      <c r="QFO236" s="28"/>
      <c r="QFP236" s="196"/>
      <c r="QFQ236" s="119"/>
      <c r="QFR236" s="47"/>
      <c r="QFS236" s="47"/>
      <c r="QFT236" s="48"/>
      <c r="QFU236" s="49"/>
      <c r="QFV236" s="28"/>
      <c r="QFW236" s="196"/>
      <c r="QFX236" s="119"/>
      <c r="QFY236" s="47"/>
      <c r="QFZ236" s="47"/>
      <c r="QGA236" s="48"/>
      <c r="QGB236" s="49"/>
      <c r="QGC236" s="28"/>
      <c r="QGD236" s="196"/>
      <c r="QGE236" s="119"/>
      <c r="QGF236" s="47"/>
      <c r="QGG236" s="47"/>
      <c r="QGH236" s="48"/>
      <c r="QGI236" s="49"/>
      <c r="QGJ236" s="28"/>
      <c r="QGK236" s="196"/>
      <c r="QGL236" s="119"/>
      <c r="QGM236" s="47"/>
      <c r="QGN236" s="47"/>
      <c r="QGO236" s="48"/>
      <c r="QGP236" s="49"/>
      <c r="QGQ236" s="28"/>
      <c r="QGR236" s="196"/>
      <c r="QGS236" s="119"/>
      <c r="QGT236" s="47"/>
      <c r="QGU236" s="47"/>
      <c r="QGV236" s="48"/>
      <c r="QGW236" s="49"/>
      <c r="QGX236" s="28"/>
      <c r="QGY236" s="196"/>
      <c r="QGZ236" s="119"/>
      <c r="QHA236" s="47"/>
      <c r="QHB236" s="47"/>
      <c r="QHC236" s="48"/>
      <c r="QHD236" s="49"/>
      <c r="QHE236" s="28"/>
      <c r="QHF236" s="196"/>
      <c r="QHG236" s="119"/>
      <c r="QHH236" s="47"/>
      <c r="QHI236" s="47"/>
      <c r="QHJ236" s="48"/>
      <c r="QHK236" s="49"/>
      <c r="QHL236" s="28"/>
      <c r="QHM236" s="196"/>
      <c r="QHN236" s="119"/>
      <c r="QHO236" s="47"/>
      <c r="QHP236" s="47"/>
      <c r="QHQ236" s="48"/>
      <c r="QHR236" s="49"/>
      <c r="QHS236" s="28"/>
      <c r="QHT236" s="196"/>
      <c r="QHU236" s="119"/>
      <c r="QHV236" s="47"/>
      <c r="QHW236" s="47"/>
      <c r="QHX236" s="48"/>
      <c r="QHY236" s="49"/>
      <c r="QHZ236" s="28"/>
      <c r="QIA236" s="196"/>
      <c r="QIB236" s="119"/>
      <c r="QIC236" s="47"/>
      <c r="QID236" s="47"/>
      <c r="QIE236" s="48"/>
      <c r="QIF236" s="49"/>
      <c r="QIG236" s="28"/>
      <c r="QIH236" s="196"/>
      <c r="QII236" s="119"/>
      <c r="QIJ236" s="47"/>
      <c r="QIK236" s="47"/>
      <c r="QIL236" s="48"/>
      <c r="QIM236" s="49"/>
      <c r="QIN236" s="28"/>
      <c r="QIO236" s="196"/>
      <c r="QIP236" s="119"/>
      <c r="QIQ236" s="47"/>
      <c r="QIR236" s="47"/>
      <c r="QIS236" s="48"/>
      <c r="QIT236" s="49"/>
      <c r="QIU236" s="28"/>
      <c r="QIV236" s="196"/>
      <c r="QIW236" s="119"/>
      <c r="QIX236" s="47"/>
      <c r="QIY236" s="47"/>
      <c r="QIZ236" s="48"/>
      <c r="QJA236" s="49"/>
      <c r="QJB236" s="28"/>
      <c r="QJC236" s="196"/>
      <c r="QJD236" s="119"/>
      <c r="QJE236" s="47"/>
      <c r="QJF236" s="47"/>
      <c r="QJG236" s="48"/>
      <c r="QJH236" s="49"/>
      <c r="QJI236" s="28"/>
      <c r="QJJ236" s="196"/>
      <c r="QJK236" s="119"/>
      <c r="QJL236" s="47"/>
      <c r="QJM236" s="47"/>
      <c r="QJN236" s="48"/>
      <c r="QJO236" s="49"/>
      <c r="QJP236" s="28"/>
      <c r="QJQ236" s="196"/>
      <c r="QJR236" s="119"/>
      <c r="QJS236" s="47"/>
      <c r="QJT236" s="47"/>
      <c r="QJU236" s="48"/>
      <c r="QJV236" s="49"/>
      <c r="QJW236" s="28"/>
      <c r="QJX236" s="196"/>
      <c r="QJY236" s="119"/>
      <c r="QJZ236" s="47"/>
      <c r="QKA236" s="47"/>
      <c r="QKB236" s="48"/>
      <c r="QKC236" s="49"/>
      <c r="QKD236" s="28"/>
      <c r="QKE236" s="196"/>
      <c r="QKF236" s="119"/>
      <c r="QKG236" s="47"/>
      <c r="QKH236" s="47"/>
      <c r="QKI236" s="48"/>
      <c r="QKJ236" s="49"/>
      <c r="QKK236" s="28"/>
      <c r="QKL236" s="196"/>
      <c r="QKM236" s="119"/>
      <c r="QKN236" s="47"/>
      <c r="QKO236" s="47"/>
      <c r="QKP236" s="48"/>
      <c r="QKQ236" s="49"/>
      <c r="QKR236" s="28"/>
      <c r="QKS236" s="196"/>
      <c r="QKT236" s="119"/>
      <c r="QKU236" s="47"/>
      <c r="QKV236" s="47"/>
      <c r="QKW236" s="48"/>
      <c r="QKX236" s="49"/>
      <c r="QKY236" s="28"/>
      <c r="QKZ236" s="196"/>
      <c r="QLA236" s="119"/>
      <c r="QLB236" s="47"/>
      <c r="QLC236" s="47"/>
      <c r="QLD236" s="48"/>
      <c r="QLE236" s="49"/>
      <c r="QLF236" s="28"/>
      <c r="QLG236" s="196"/>
      <c r="QLH236" s="119"/>
      <c r="QLI236" s="47"/>
      <c r="QLJ236" s="47"/>
      <c r="QLK236" s="48"/>
      <c r="QLL236" s="49"/>
      <c r="QLM236" s="28"/>
      <c r="QLN236" s="196"/>
      <c r="QLO236" s="119"/>
      <c r="QLP236" s="47"/>
      <c r="QLQ236" s="47"/>
      <c r="QLR236" s="48"/>
      <c r="QLS236" s="49"/>
      <c r="QLT236" s="28"/>
      <c r="QLU236" s="196"/>
      <c r="QLV236" s="119"/>
      <c r="QLW236" s="47"/>
      <c r="QLX236" s="47"/>
      <c r="QLY236" s="48"/>
      <c r="QLZ236" s="49"/>
      <c r="QMA236" s="28"/>
      <c r="QMB236" s="196"/>
      <c r="QMC236" s="119"/>
      <c r="QMD236" s="47"/>
      <c r="QME236" s="47"/>
      <c r="QMF236" s="48"/>
      <c r="QMG236" s="49"/>
      <c r="QMH236" s="28"/>
      <c r="QMI236" s="196"/>
      <c r="QMJ236" s="119"/>
      <c r="QMK236" s="47"/>
      <c r="QML236" s="47"/>
      <c r="QMM236" s="48"/>
      <c r="QMN236" s="49"/>
      <c r="QMO236" s="28"/>
      <c r="QMP236" s="196"/>
      <c r="QMQ236" s="119"/>
      <c r="QMR236" s="47"/>
      <c r="QMS236" s="47"/>
      <c r="QMT236" s="48"/>
      <c r="QMU236" s="49"/>
      <c r="QMV236" s="28"/>
      <c r="QMW236" s="196"/>
      <c r="QMX236" s="119"/>
      <c r="QMY236" s="47"/>
      <c r="QMZ236" s="47"/>
      <c r="QNA236" s="48"/>
      <c r="QNB236" s="49"/>
      <c r="QNC236" s="28"/>
      <c r="QND236" s="196"/>
      <c r="QNE236" s="119"/>
      <c r="QNF236" s="47"/>
      <c r="QNG236" s="47"/>
      <c r="QNH236" s="48"/>
      <c r="QNI236" s="49"/>
      <c r="QNJ236" s="28"/>
      <c r="QNK236" s="196"/>
      <c r="QNL236" s="119"/>
      <c r="QNM236" s="47"/>
      <c r="QNN236" s="47"/>
      <c r="QNO236" s="48"/>
      <c r="QNP236" s="49"/>
      <c r="QNQ236" s="28"/>
      <c r="QNR236" s="196"/>
      <c r="QNS236" s="119"/>
      <c r="QNT236" s="47"/>
      <c r="QNU236" s="47"/>
      <c r="QNV236" s="48"/>
      <c r="QNW236" s="49"/>
      <c r="QNX236" s="28"/>
      <c r="QNY236" s="196"/>
      <c r="QNZ236" s="119"/>
      <c r="QOA236" s="47"/>
      <c r="QOB236" s="47"/>
      <c r="QOC236" s="48"/>
      <c r="QOD236" s="49"/>
      <c r="QOE236" s="28"/>
      <c r="QOF236" s="196"/>
      <c r="QOG236" s="119"/>
      <c r="QOH236" s="47"/>
      <c r="QOI236" s="47"/>
      <c r="QOJ236" s="48"/>
      <c r="QOK236" s="49"/>
      <c r="QOL236" s="28"/>
      <c r="QOM236" s="196"/>
      <c r="QON236" s="119"/>
      <c r="QOO236" s="47"/>
      <c r="QOP236" s="47"/>
      <c r="QOQ236" s="48"/>
      <c r="QOR236" s="49"/>
      <c r="QOS236" s="28"/>
      <c r="QOT236" s="196"/>
      <c r="QOU236" s="119"/>
      <c r="QOV236" s="47"/>
      <c r="QOW236" s="47"/>
      <c r="QOX236" s="48"/>
      <c r="QOY236" s="49"/>
      <c r="QOZ236" s="28"/>
      <c r="QPA236" s="196"/>
      <c r="QPB236" s="119"/>
      <c r="QPC236" s="47"/>
      <c r="QPD236" s="47"/>
      <c r="QPE236" s="48"/>
      <c r="QPF236" s="49"/>
      <c r="QPG236" s="28"/>
      <c r="QPH236" s="196"/>
      <c r="QPI236" s="119"/>
      <c r="QPJ236" s="47"/>
      <c r="QPK236" s="47"/>
      <c r="QPL236" s="48"/>
      <c r="QPM236" s="49"/>
      <c r="QPN236" s="28"/>
      <c r="QPO236" s="196"/>
      <c r="QPP236" s="119"/>
      <c r="QPQ236" s="47"/>
      <c r="QPR236" s="47"/>
      <c r="QPS236" s="48"/>
      <c r="QPT236" s="49"/>
      <c r="QPU236" s="28"/>
      <c r="QPV236" s="196"/>
      <c r="QPW236" s="119"/>
      <c r="QPX236" s="47"/>
      <c r="QPY236" s="47"/>
      <c r="QPZ236" s="48"/>
      <c r="QQA236" s="49"/>
      <c r="QQB236" s="28"/>
      <c r="QQC236" s="196"/>
      <c r="QQD236" s="119"/>
      <c r="QQE236" s="47"/>
      <c r="QQF236" s="47"/>
      <c r="QQG236" s="48"/>
      <c r="QQH236" s="49"/>
      <c r="QQI236" s="28"/>
      <c r="QQJ236" s="196"/>
      <c r="QQK236" s="119"/>
      <c r="QQL236" s="47"/>
      <c r="QQM236" s="47"/>
      <c r="QQN236" s="48"/>
      <c r="QQO236" s="49"/>
      <c r="QQP236" s="28"/>
      <c r="QQQ236" s="196"/>
      <c r="QQR236" s="119"/>
      <c r="QQS236" s="47"/>
      <c r="QQT236" s="47"/>
      <c r="QQU236" s="48"/>
      <c r="QQV236" s="49"/>
      <c r="QQW236" s="28"/>
      <c r="QQX236" s="196"/>
      <c r="QQY236" s="119"/>
      <c r="QQZ236" s="47"/>
      <c r="QRA236" s="47"/>
      <c r="QRB236" s="48"/>
      <c r="QRC236" s="49"/>
      <c r="QRD236" s="28"/>
      <c r="QRE236" s="196"/>
      <c r="QRF236" s="119"/>
      <c r="QRG236" s="47"/>
      <c r="QRH236" s="47"/>
      <c r="QRI236" s="48"/>
      <c r="QRJ236" s="49"/>
      <c r="QRK236" s="28"/>
      <c r="QRL236" s="196"/>
      <c r="QRM236" s="119"/>
      <c r="QRN236" s="47"/>
      <c r="QRO236" s="47"/>
      <c r="QRP236" s="48"/>
      <c r="QRQ236" s="49"/>
      <c r="QRR236" s="28"/>
      <c r="QRS236" s="196"/>
      <c r="QRT236" s="119"/>
      <c r="QRU236" s="47"/>
      <c r="QRV236" s="47"/>
      <c r="QRW236" s="48"/>
      <c r="QRX236" s="49"/>
      <c r="QRY236" s="28"/>
      <c r="QRZ236" s="196"/>
      <c r="QSA236" s="119"/>
      <c r="QSB236" s="47"/>
      <c r="QSC236" s="47"/>
      <c r="QSD236" s="48"/>
      <c r="QSE236" s="49"/>
      <c r="QSF236" s="28"/>
      <c r="QSG236" s="196"/>
      <c r="QSH236" s="119"/>
      <c r="QSI236" s="47"/>
      <c r="QSJ236" s="47"/>
      <c r="QSK236" s="48"/>
      <c r="QSL236" s="49"/>
      <c r="QSM236" s="28"/>
      <c r="QSN236" s="196"/>
      <c r="QSO236" s="119"/>
      <c r="QSP236" s="47"/>
      <c r="QSQ236" s="47"/>
      <c r="QSR236" s="48"/>
      <c r="QSS236" s="49"/>
      <c r="QST236" s="28"/>
      <c r="QSU236" s="196"/>
      <c r="QSV236" s="119"/>
      <c r="QSW236" s="47"/>
      <c r="QSX236" s="47"/>
      <c r="QSY236" s="48"/>
      <c r="QSZ236" s="49"/>
      <c r="QTA236" s="28"/>
      <c r="QTB236" s="196"/>
      <c r="QTC236" s="119"/>
      <c r="QTD236" s="47"/>
      <c r="QTE236" s="47"/>
      <c r="QTF236" s="48"/>
      <c r="QTG236" s="49"/>
      <c r="QTH236" s="28"/>
      <c r="QTI236" s="196"/>
      <c r="QTJ236" s="119"/>
      <c r="QTK236" s="47"/>
      <c r="QTL236" s="47"/>
      <c r="QTM236" s="48"/>
      <c r="QTN236" s="49"/>
      <c r="QTO236" s="28"/>
      <c r="QTP236" s="196"/>
      <c r="QTQ236" s="119"/>
      <c r="QTR236" s="47"/>
      <c r="QTS236" s="47"/>
      <c r="QTT236" s="48"/>
      <c r="QTU236" s="49"/>
      <c r="QTV236" s="28"/>
      <c r="QTW236" s="196"/>
      <c r="QTX236" s="119"/>
      <c r="QTY236" s="47"/>
      <c r="QTZ236" s="47"/>
      <c r="QUA236" s="48"/>
      <c r="QUB236" s="49"/>
      <c r="QUC236" s="28"/>
      <c r="QUD236" s="196"/>
      <c r="QUE236" s="119"/>
      <c r="QUF236" s="47"/>
      <c r="QUG236" s="47"/>
      <c r="QUH236" s="48"/>
      <c r="QUI236" s="49"/>
      <c r="QUJ236" s="28"/>
      <c r="QUK236" s="196"/>
      <c r="QUL236" s="119"/>
      <c r="QUM236" s="47"/>
      <c r="QUN236" s="47"/>
      <c r="QUO236" s="48"/>
      <c r="QUP236" s="49"/>
      <c r="QUQ236" s="28"/>
      <c r="QUR236" s="196"/>
      <c r="QUS236" s="119"/>
      <c r="QUT236" s="47"/>
      <c r="QUU236" s="47"/>
      <c r="QUV236" s="48"/>
      <c r="QUW236" s="49"/>
      <c r="QUX236" s="28"/>
      <c r="QUY236" s="196"/>
      <c r="QUZ236" s="119"/>
      <c r="QVA236" s="47"/>
      <c r="QVB236" s="47"/>
      <c r="QVC236" s="48"/>
      <c r="QVD236" s="49"/>
      <c r="QVE236" s="28"/>
      <c r="QVF236" s="196"/>
      <c r="QVG236" s="119"/>
      <c r="QVH236" s="47"/>
      <c r="QVI236" s="47"/>
      <c r="QVJ236" s="48"/>
      <c r="QVK236" s="49"/>
      <c r="QVL236" s="28"/>
      <c r="QVM236" s="196"/>
      <c r="QVN236" s="119"/>
      <c r="QVO236" s="47"/>
      <c r="QVP236" s="47"/>
      <c r="QVQ236" s="48"/>
      <c r="QVR236" s="49"/>
      <c r="QVS236" s="28"/>
      <c r="QVT236" s="196"/>
      <c r="QVU236" s="119"/>
      <c r="QVV236" s="47"/>
      <c r="QVW236" s="47"/>
      <c r="QVX236" s="48"/>
      <c r="QVY236" s="49"/>
      <c r="QVZ236" s="28"/>
      <c r="QWA236" s="196"/>
      <c r="QWB236" s="119"/>
      <c r="QWC236" s="47"/>
      <c r="QWD236" s="47"/>
      <c r="QWE236" s="48"/>
      <c r="QWF236" s="49"/>
      <c r="QWG236" s="28"/>
      <c r="QWH236" s="196"/>
      <c r="QWI236" s="119"/>
      <c r="QWJ236" s="47"/>
      <c r="QWK236" s="47"/>
      <c r="QWL236" s="48"/>
      <c r="QWM236" s="49"/>
      <c r="QWN236" s="28"/>
      <c r="QWO236" s="196"/>
      <c r="QWP236" s="119"/>
      <c r="QWQ236" s="47"/>
      <c r="QWR236" s="47"/>
      <c r="QWS236" s="48"/>
      <c r="QWT236" s="49"/>
      <c r="QWU236" s="28"/>
      <c r="QWV236" s="196"/>
      <c r="QWW236" s="119"/>
      <c r="QWX236" s="47"/>
      <c r="QWY236" s="47"/>
      <c r="QWZ236" s="48"/>
      <c r="QXA236" s="49"/>
      <c r="QXB236" s="28"/>
      <c r="QXC236" s="196"/>
      <c r="QXD236" s="119"/>
      <c r="QXE236" s="47"/>
      <c r="QXF236" s="47"/>
      <c r="QXG236" s="48"/>
      <c r="QXH236" s="49"/>
      <c r="QXI236" s="28"/>
      <c r="QXJ236" s="196"/>
      <c r="QXK236" s="119"/>
      <c r="QXL236" s="47"/>
      <c r="QXM236" s="47"/>
      <c r="QXN236" s="48"/>
      <c r="QXO236" s="49"/>
      <c r="QXP236" s="28"/>
      <c r="QXQ236" s="196"/>
      <c r="QXR236" s="119"/>
      <c r="QXS236" s="47"/>
      <c r="QXT236" s="47"/>
      <c r="QXU236" s="48"/>
      <c r="QXV236" s="49"/>
      <c r="QXW236" s="28"/>
      <c r="QXX236" s="196"/>
      <c r="QXY236" s="119"/>
      <c r="QXZ236" s="47"/>
      <c r="QYA236" s="47"/>
      <c r="QYB236" s="48"/>
      <c r="QYC236" s="49"/>
      <c r="QYD236" s="28"/>
      <c r="QYE236" s="196"/>
      <c r="QYF236" s="119"/>
      <c r="QYG236" s="47"/>
      <c r="QYH236" s="47"/>
      <c r="QYI236" s="48"/>
      <c r="QYJ236" s="49"/>
      <c r="QYK236" s="28"/>
      <c r="QYL236" s="196"/>
      <c r="QYM236" s="119"/>
      <c r="QYN236" s="47"/>
      <c r="QYO236" s="47"/>
      <c r="QYP236" s="48"/>
      <c r="QYQ236" s="49"/>
      <c r="QYR236" s="28"/>
      <c r="QYS236" s="196"/>
      <c r="QYT236" s="119"/>
      <c r="QYU236" s="47"/>
      <c r="QYV236" s="47"/>
      <c r="QYW236" s="48"/>
      <c r="QYX236" s="49"/>
      <c r="QYY236" s="28"/>
      <c r="QYZ236" s="196"/>
      <c r="QZA236" s="119"/>
      <c r="QZB236" s="47"/>
      <c r="QZC236" s="47"/>
      <c r="QZD236" s="48"/>
      <c r="QZE236" s="49"/>
      <c r="QZF236" s="28"/>
      <c r="QZG236" s="196"/>
      <c r="QZH236" s="119"/>
      <c r="QZI236" s="47"/>
      <c r="QZJ236" s="47"/>
      <c r="QZK236" s="48"/>
      <c r="QZL236" s="49"/>
      <c r="QZM236" s="28"/>
      <c r="QZN236" s="196"/>
      <c r="QZO236" s="119"/>
      <c r="QZP236" s="47"/>
      <c r="QZQ236" s="47"/>
      <c r="QZR236" s="48"/>
      <c r="QZS236" s="49"/>
      <c r="QZT236" s="28"/>
      <c r="QZU236" s="196"/>
      <c r="QZV236" s="119"/>
      <c r="QZW236" s="47"/>
      <c r="QZX236" s="47"/>
      <c r="QZY236" s="48"/>
      <c r="QZZ236" s="49"/>
      <c r="RAA236" s="28"/>
      <c r="RAB236" s="196"/>
      <c r="RAC236" s="119"/>
      <c r="RAD236" s="47"/>
      <c r="RAE236" s="47"/>
      <c r="RAF236" s="48"/>
      <c r="RAG236" s="49"/>
      <c r="RAH236" s="28"/>
      <c r="RAI236" s="196"/>
      <c r="RAJ236" s="119"/>
      <c r="RAK236" s="47"/>
      <c r="RAL236" s="47"/>
      <c r="RAM236" s="48"/>
      <c r="RAN236" s="49"/>
      <c r="RAO236" s="28"/>
      <c r="RAP236" s="196"/>
      <c r="RAQ236" s="119"/>
      <c r="RAR236" s="47"/>
      <c r="RAS236" s="47"/>
      <c r="RAT236" s="48"/>
      <c r="RAU236" s="49"/>
      <c r="RAV236" s="28"/>
      <c r="RAW236" s="196"/>
      <c r="RAX236" s="119"/>
      <c r="RAY236" s="47"/>
      <c r="RAZ236" s="47"/>
      <c r="RBA236" s="48"/>
      <c r="RBB236" s="49"/>
      <c r="RBC236" s="28"/>
      <c r="RBD236" s="196"/>
      <c r="RBE236" s="119"/>
      <c r="RBF236" s="47"/>
      <c r="RBG236" s="47"/>
      <c r="RBH236" s="48"/>
      <c r="RBI236" s="49"/>
      <c r="RBJ236" s="28"/>
      <c r="RBK236" s="196"/>
      <c r="RBL236" s="119"/>
      <c r="RBM236" s="47"/>
      <c r="RBN236" s="47"/>
      <c r="RBO236" s="48"/>
      <c r="RBP236" s="49"/>
      <c r="RBQ236" s="28"/>
      <c r="RBR236" s="196"/>
      <c r="RBS236" s="119"/>
      <c r="RBT236" s="47"/>
      <c r="RBU236" s="47"/>
      <c r="RBV236" s="48"/>
      <c r="RBW236" s="49"/>
      <c r="RBX236" s="28"/>
      <c r="RBY236" s="196"/>
      <c r="RBZ236" s="119"/>
      <c r="RCA236" s="47"/>
      <c r="RCB236" s="47"/>
      <c r="RCC236" s="48"/>
      <c r="RCD236" s="49"/>
      <c r="RCE236" s="28"/>
      <c r="RCF236" s="196"/>
      <c r="RCG236" s="119"/>
      <c r="RCH236" s="47"/>
      <c r="RCI236" s="47"/>
      <c r="RCJ236" s="48"/>
      <c r="RCK236" s="49"/>
      <c r="RCL236" s="28"/>
      <c r="RCM236" s="196"/>
      <c r="RCN236" s="119"/>
      <c r="RCO236" s="47"/>
      <c r="RCP236" s="47"/>
      <c r="RCQ236" s="48"/>
      <c r="RCR236" s="49"/>
      <c r="RCS236" s="28"/>
      <c r="RCT236" s="196"/>
      <c r="RCU236" s="119"/>
      <c r="RCV236" s="47"/>
      <c r="RCW236" s="47"/>
      <c r="RCX236" s="48"/>
      <c r="RCY236" s="49"/>
      <c r="RCZ236" s="28"/>
      <c r="RDA236" s="196"/>
      <c r="RDB236" s="119"/>
      <c r="RDC236" s="47"/>
      <c r="RDD236" s="47"/>
      <c r="RDE236" s="48"/>
      <c r="RDF236" s="49"/>
      <c r="RDG236" s="28"/>
      <c r="RDH236" s="196"/>
      <c r="RDI236" s="119"/>
      <c r="RDJ236" s="47"/>
      <c r="RDK236" s="47"/>
      <c r="RDL236" s="48"/>
      <c r="RDM236" s="49"/>
      <c r="RDN236" s="28"/>
      <c r="RDO236" s="196"/>
      <c r="RDP236" s="119"/>
      <c r="RDQ236" s="47"/>
      <c r="RDR236" s="47"/>
      <c r="RDS236" s="48"/>
      <c r="RDT236" s="49"/>
      <c r="RDU236" s="28"/>
      <c r="RDV236" s="196"/>
      <c r="RDW236" s="119"/>
      <c r="RDX236" s="47"/>
      <c r="RDY236" s="47"/>
      <c r="RDZ236" s="48"/>
      <c r="REA236" s="49"/>
      <c r="REB236" s="28"/>
      <c r="REC236" s="196"/>
      <c r="RED236" s="119"/>
      <c r="REE236" s="47"/>
      <c r="REF236" s="47"/>
      <c r="REG236" s="48"/>
      <c r="REH236" s="49"/>
      <c r="REI236" s="28"/>
      <c r="REJ236" s="196"/>
      <c r="REK236" s="119"/>
      <c r="REL236" s="47"/>
      <c r="REM236" s="47"/>
      <c r="REN236" s="48"/>
      <c r="REO236" s="49"/>
      <c r="REP236" s="28"/>
      <c r="REQ236" s="196"/>
      <c r="RER236" s="119"/>
      <c r="RES236" s="47"/>
      <c r="RET236" s="47"/>
      <c r="REU236" s="48"/>
      <c r="REV236" s="49"/>
      <c r="REW236" s="28"/>
      <c r="REX236" s="196"/>
      <c r="REY236" s="119"/>
      <c r="REZ236" s="47"/>
      <c r="RFA236" s="47"/>
      <c r="RFB236" s="48"/>
      <c r="RFC236" s="49"/>
      <c r="RFD236" s="28"/>
      <c r="RFE236" s="196"/>
      <c r="RFF236" s="119"/>
      <c r="RFG236" s="47"/>
      <c r="RFH236" s="47"/>
      <c r="RFI236" s="48"/>
      <c r="RFJ236" s="49"/>
      <c r="RFK236" s="28"/>
      <c r="RFL236" s="196"/>
      <c r="RFM236" s="119"/>
      <c r="RFN236" s="47"/>
      <c r="RFO236" s="47"/>
      <c r="RFP236" s="48"/>
      <c r="RFQ236" s="49"/>
      <c r="RFR236" s="28"/>
      <c r="RFS236" s="196"/>
      <c r="RFT236" s="119"/>
      <c r="RFU236" s="47"/>
      <c r="RFV236" s="47"/>
      <c r="RFW236" s="48"/>
      <c r="RFX236" s="49"/>
      <c r="RFY236" s="28"/>
      <c r="RFZ236" s="196"/>
      <c r="RGA236" s="119"/>
      <c r="RGB236" s="47"/>
      <c r="RGC236" s="47"/>
      <c r="RGD236" s="48"/>
      <c r="RGE236" s="49"/>
      <c r="RGF236" s="28"/>
      <c r="RGG236" s="196"/>
      <c r="RGH236" s="119"/>
      <c r="RGI236" s="47"/>
      <c r="RGJ236" s="47"/>
      <c r="RGK236" s="48"/>
      <c r="RGL236" s="49"/>
      <c r="RGM236" s="28"/>
      <c r="RGN236" s="196"/>
      <c r="RGO236" s="119"/>
      <c r="RGP236" s="47"/>
      <c r="RGQ236" s="47"/>
      <c r="RGR236" s="48"/>
      <c r="RGS236" s="49"/>
      <c r="RGT236" s="28"/>
      <c r="RGU236" s="196"/>
      <c r="RGV236" s="119"/>
      <c r="RGW236" s="47"/>
      <c r="RGX236" s="47"/>
      <c r="RGY236" s="48"/>
      <c r="RGZ236" s="49"/>
      <c r="RHA236" s="28"/>
      <c r="RHB236" s="196"/>
      <c r="RHC236" s="119"/>
      <c r="RHD236" s="47"/>
      <c r="RHE236" s="47"/>
      <c r="RHF236" s="48"/>
      <c r="RHG236" s="49"/>
      <c r="RHH236" s="28"/>
      <c r="RHI236" s="196"/>
      <c r="RHJ236" s="119"/>
      <c r="RHK236" s="47"/>
      <c r="RHL236" s="47"/>
      <c r="RHM236" s="48"/>
      <c r="RHN236" s="49"/>
      <c r="RHO236" s="28"/>
      <c r="RHP236" s="196"/>
      <c r="RHQ236" s="119"/>
      <c r="RHR236" s="47"/>
      <c r="RHS236" s="47"/>
      <c r="RHT236" s="48"/>
      <c r="RHU236" s="49"/>
      <c r="RHV236" s="28"/>
      <c r="RHW236" s="196"/>
      <c r="RHX236" s="119"/>
      <c r="RHY236" s="47"/>
      <c r="RHZ236" s="47"/>
      <c r="RIA236" s="48"/>
      <c r="RIB236" s="49"/>
      <c r="RIC236" s="28"/>
      <c r="RID236" s="196"/>
      <c r="RIE236" s="119"/>
      <c r="RIF236" s="47"/>
      <c r="RIG236" s="47"/>
      <c r="RIH236" s="48"/>
      <c r="RII236" s="49"/>
      <c r="RIJ236" s="28"/>
      <c r="RIK236" s="196"/>
      <c r="RIL236" s="119"/>
      <c r="RIM236" s="47"/>
      <c r="RIN236" s="47"/>
      <c r="RIO236" s="48"/>
      <c r="RIP236" s="49"/>
      <c r="RIQ236" s="28"/>
      <c r="RIR236" s="196"/>
      <c r="RIS236" s="119"/>
      <c r="RIT236" s="47"/>
      <c r="RIU236" s="47"/>
      <c r="RIV236" s="48"/>
      <c r="RIW236" s="49"/>
      <c r="RIX236" s="28"/>
      <c r="RIY236" s="196"/>
      <c r="RIZ236" s="119"/>
      <c r="RJA236" s="47"/>
      <c r="RJB236" s="47"/>
      <c r="RJC236" s="48"/>
      <c r="RJD236" s="49"/>
      <c r="RJE236" s="28"/>
      <c r="RJF236" s="196"/>
      <c r="RJG236" s="119"/>
      <c r="RJH236" s="47"/>
      <c r="RJI236" s="47"/>
      <c r="RJJ236" s="48"/>
      <c r="RJK236" s="49"/>
      <c r="RJL236" s="28"/>
      <c r="RJM236" s="196"/>
      <c r="RJN236" s="119"/>
      <c r="RJO236" s="47"/>
      <c r="RJP236" s="47"/>
      <c r="RJQ236" s="48"/>
      <c r="RJR236" s="49"/>
      <c r="RJS236" s="28"/>
      <c r="RJT236" s="196"/>
      <c r="RJU236" s="119"/>
      <c r="RJV236" s="47"/>
      <c r="RJW236" s="47"/>
      <c r="RJX236" s="48"/>
      <c r="RJY236" s="49"/>
      <c r="RJZ236" s="28"/>
      <c r="RKA236" s="196"/>
      <c r="RKB236" s="119"/>
      <c r="RKC236" s="47"/>
      <c r="RKD236" s="47"/>
      <c r="RKE236" s="48"/>
      <c r="RKF236" s="49"/>
      <c r="RKG236" s="28"/>
      <c r="RKH236" s="196"/>
      <c r="RKI236" s="119"/>
      <c r="RKJ236" s="47"/>
      <c r="RKK236" s="47"/>
      <c r="RKL236" s="48"/>
      <c r="RKM236" s="49"/>
      <c r="RKN236" s="28"/>
      <c r="RKO236" s="196"/>
      <c r="RKP236" s="119"/>
      <c r="RKQ236" s="47"/>
      <c r="RKR236" s="47"/>
      <c r="RKS236" s="48"/>
      <c r="RKT236" s="49"/>
      <c r="RKU236" s="28"/>
      <c r="RKV236" s="196"/>
      <c r="RKW236" s="119"/>
      <c r="RKX236" s="47"/>
      <c r="RKY236" s="47"/>
      <c r="RKZ236" s="48"/>
      <c r="RLA236" s="49"/>
      <c r="RLB236" s="28"/>
      <c r="RLC236" s="196"/>
      <c r="RLD236" s="119"/>
      <c r="RLE236" s="47"/>
      <c r="RLF236" s="47"/>
      <c r="RLG236" s="48"/>
      <c r="RLH236" s="49"/>
      <c r="RLI236" s="28"/>
      <c r="RLJ236" s="196"/>
      <c r="RLK236" s="119"/>
      <c r="RLL236" s="47"/>
      <c r="RLM236" s="47"/>
      <c r="RLN236" s="48"/>
      <c r="RLO236" s="49"/>
      <c r="RLP236" s="28"/>
      <c r="RLQ236" s="196"/>
      <c r="RLR236" s="119"/>
      <c r="RLS236" s="47"/>
      <c r="RLT236" s="47"/>
      <c r="RLU236" s="48"/>
      <c r="RLV236" s="49"/>
      <c r="RLW236" s="28"/>
      <c r="RLX236" s="196"/>
      <c r="RLY236" s="119"/>
      <c r="RLZ236" s="47"/>
      <c r="RMA236" s="47"/>
      <c r="RMB236" s="48"/>
      <c r="RMC236" s="49"/>
      <c r="RMD236" s="28"/>
      <c r="RME236" s="196"/>
      <c r="RMF236" s="119"/>
      <c r="RMG236" s="47"/>
      <c r="RMH236" s="47"/>
      <c r="RMI236" s="48"/>
      <c r="RMJ236" s="49"/>
      <c r="RMK236" s="28"/>
      <c r="RML236" s="196"/>
      <c r="RMM236" s="119"/>
      <c r="RMN236" s="47"/>
      <c r="RMO236" s="47"/>
      <c r="RMP236" s="48"/>
      <c r="RMQ236" s="49"/>
      <c r="RMR236" s="28"/>
      <c r="RMS236" s="196"/>
      <c r="RMT236" s="119"/>
      <c r="RMU236" s="47"/>
      <c r="RMV236" s="47"/>
      <c r="RMW236" s="48"/>
      <c r="RMX236" s="49"/>
      <c r="RMY236" s="28"/>
      <c r="RMZ236" s="196"/>
      <c r="RNA236" s="119"/>
      <c r="RNB236" s="47"/>
      <c r="RNC236" s="47"/>
      <c r="RND236" s="48"/>
      <c r="RNE236" s="49"/>
      <c r="RNF236" s="28"/>
      <c r="RNG236" s="196"/>
      <c r="RNH236" s="119"/>
      <c r="RNI236" s="47"/>
      <c r="RNJ236" s="47"/>
      <c r="RNK236" s="48"/>
      <c r="RNL236" s="49"/>
      <c r="RNM236" s="28"/>
      <c r="RNN236" s="196"/>
      <c r="RNO236" s="119"/>
      <c r="RNP236" s="47"/>
      <c r="RNQ236" s="47"/>
      <c r="RNR236" s="48"/>
      <c r="RNS236" s="49"/>
      <c r="RNT236" s="28"/>
      <c r="RNU236" s="196"/>
      <c r="RNV236" s="119"/>
      <c r="RNW236" s="47"/>
      <c r="RNX236" s="47"/>
      <c r="RNY236" s="48"/>
      <c r="RNZ236" s="49"/>
      <c r="ROA236" s="28"/>
      <c r="ROB236" s="196"/>
      <c r="ROC236" s="119"/>
      <c r="ROD236" s="47"/>
      <c r="ROE236" s="47"/>
      <c r="ROF236" s="48"/>
      <c r="ROG236" s="49"/>
      <c r="ROH236" s="28"/>
      <c r="ROI236" s="196"/>
      <c r="ROJ236" s="119"/>
      <c r="ROK236" s="47"/>
      <c r="ROL236" s="47"/>
      <c r="ROM236" s="48"/>
      <c r="RON236" s="49"/>
      <c r="ROO236" s="28"/>
      <c r="ROP236" s="196"/>
      <c r="ROQ236" s="119"/>
      <c r="ROR236" s="47"/>
      <c r="ROS236" s="47"/>
      <c r="ROT236" s="48"/>
      <c r="ROU236" s="49"/>
      <c r="ROV236" s="28"/>
      <c r="ROW236" s="196"/>
      <c r="ROX236" s="119"/>
      <c r="ROY236" s="47"/>
      <c r="ROZ236" s="47"/>
      <c r="RPA236" s="48"/>
      <c r="RPB236" s="49"/>
      <c r="RPC236" s="28"/>
      <c r="RPD236" s="196"/>
      <c r="RPE236" s="119"/>
      <c r="RPF236" s="47"/>
      <c r="RPG236" s="47"/>
      <c r="RPH236" s="48"/>
      <c r="RPI236" s="49"/>
      <c r="RPJ236" s="28"/>
      <c r="RPK236" s="196"/>
      <c r="RPL236" s="119"/>
      <c r="RPM236" s="47"/>
      <c r="RPN236" s="47"/>
      <c r="RPO236" s="48"/>
      <c r="RPP236" s="49"/>
      <c r="RPQ236" s="28"/>
      <c r="RPR236" s="196"/>
      <c r="RPS236" s="119"/>
      <c r="RPT236" s="47"/>
      <c r="RPU236" s="47"/>
      <c r="RPV236" s="48"/>
      <c r="RPW236" s="49"/>
      <c r="RPX236" s="28"/>
      <c r="RPY236" s="196"/>
      <c r="RPZ236" s="119"/>
      <c r="RQA236" s="47"/>
      <c r="RQB236" s="47"/>
      <c r="RQC236" s="48"/>
      <c r="RQD236" s="49"/>
      <c r="RQE236" s="28"/>
      <c r="RQF236" s="196"/>
      <c r="RQG236" s="119"/>
      <c r="RQH236" s="47"/>
      <c r="RQI236" s="47"/>
      <c r="RQJ236" s="48"/>
      <c r="RQK236" s="49"/>
      <c r="RQL236" s="28"/>
      <c r="RQM236" s="196"/>
      <c r="RQN236" s="119"/>
      <c r="RQO236" s="47"/>
      <c r="RQP236" s="47"/>
      <c r="RQQ236" s="48"/>
      <c r="RQR236" s="49"/>
      <c r="RQS236" s="28"/>
      <c r="RQT236" s="196"/>
      <c r="RQU236" s="119"/>
      <c r="RQV236" s="47"/>
      <c r="RQW236" s="47"/>
      <c r="RQX236" s="48"/>
      <c r="RQY236" s="49"/>
      <c r="RQZ236" s="28"/>
      <c r="RRA236" s="196"/>
      <c r="RRB236" s="119"/>
      <c r="RRC236" s="47"/>
      <c r="RRD236" s="47"/>
      <c r="RRE236" s="48"/>
      <c r="RRF236" s="49"/>
      <c r="RRG236" s="28"/>
      <c r="RRH236" s="196"/>
      <c r="RRI236" s="119"/>
      <c r="RRJ236" s="47"/>
      <c r="RRK236" s="47"/>
      <c r="RRL236" s="48"/>
      <c r="RRM236" s="49"/>
      <c r="RRN236" s="28"/>
      <c r="RRO236" s="196"/>
      <c r="RRP236" s="119"/>
      <c r="RRQ236" s="47"/>
      <c r="RRR236" s="47"/>
      <c r="RRS236" s="48"/>
      <c r="RRT236" s="49"/>
      <c r="RRU236" s="28"/>
      <c r="RRV236" s="196"/>
      <c r="RRW236" s="119"/>
      <c r="RRX236" s="47"/>
      <c r="RRY236" s="47"/>
      <c r="RRZ236" s="48"/>
      <c r="RSA236" s="49"/>
      <c r="RSB236" s="28"/>
      <c r="RSC236" s="196"/>
      <c r="RSD236" s="119"/>
      <c r="RSE236" s="47"/>
      <c r="RSF236" s="47"/>
      <c r="RSG236" s="48"/>
      <c r="RSH236" s="49"/>
      <c r="RSI236" s="28"/>
      <c r="RSJ236" s="196"/>
      <c r="RSK236" s="119"/>
      <c r="RSL236" s="47"/>
      <c r="RSM236" s="47"/>
      <c r="RSN236" s="48"/>
      <c r="RSO236" s="49"/>
      <c r="RSP236" s="28"/>
      <c r="RSQ236" s="196"/>
      <c r="RSR236" s="119"/>
      <c r="RSS236" s="47"/>
      <c r="RST236" s="47"/>
      <c r="RSU236" s="48"/>
      <c r="RSV236" s="49"/>
      <c r="RSW236" s="28"/>
      <c r="RSX236" s="196"/>
      <c r="RSY236" s="119"/>
      <c r="RSZ236" s="47"/>
      <c r="RTA236" s="47"/>
      <c r="RTB236" s="48"/>
      <c r="RTC236" s="49"/>
      <c r="RTD236" s="28"/>
      <c r="RTE236" s="196"/>
      <c r="RTF236" s="119"/>
      <c r="RTG236" s="47"/>
      <c r="RTH236" s="47"/>
      <c r="RTI236" s="48"/>
      <c r="RTJ236" s="49"/>
      <c r="RTK236" s="28"/>
      <c r="RTL236" s="196"/>
      <c r="RTM236" s="119"/>
      <c r="RTN236" s="47"/>
      <c r="RTO236" s="47"/>
      <c r="RTP236" s="48"/>
      <c r="RTQ236" s="49"/>
      <c r="RTR236" s="28"/>
      <c r="RTS236" s="196"/>
      <c r="RTT236" s="119"/>
      <c r="RTU236" s="47"/>
      <c r="RTV236" s="47"/>
      <c r="RTW236" s="48"/>
      <c r="RTX236" s="49"/>
      <c r="RTY236" s="28"/>
      <c r="RTZ236" s="196"/>
      <c r="RUA236" s="119"/>
      <c r="RUB236" s="47"/>
      <c r="RUC236" s="47"/>
      <c r="RUD236" s="48"/>
      <c r="RUE236" s="49"/>
      <c r="RUF236" s="28"/>
      <c r="RUG236" s="196"/>
      <c r="RUH236" s="119"/>
      <c r="RUI236" s="47"/>
      <c r="RUJ236" s="47"/>
      <c r="RUK236" s="48"/>
      <c r="RUL236" s="49"/>
      <c r="RUM236" s="28"/>
      <c r="RUN236" s="196"/>
      <c r="RUO236" s="119"/>
      <c r="RUP236" s="47"/>
      <c r="RUQ236" s="47"/>
      <c r="RUR236" s="48"/>
      <c r="RUS236" s="49"/>
      <c r="RUT236" s="28"/>
      <c r="RUU236" s="196"/>
      <c r="RUV236" s="119"/>
      <c r="RUW236" s="47"/>
      <c r="RUX236" s="47"/>
      <c r="RUY236" s="48"/>
      <c r="RUZ236" s="49"/>
      <c r="RVA236" s="28"/>
      <c r="RVB236" s="196"/>
      <c r="RVC236" s="119"/>
      <c r="RVD236" s="47"/>
      <c r="RVE236" s="47"/>
      <c r="RVF236" s="48"/>
      <c r="RVG236" s="49"/>
      <c r="RVH236" s="28"/>
      <c r="RVI236" s="196"/>
      <c r="RVJ236" s="119"/>
      <c r="RVK236" s="47"/>
      <c r="RVL236" s="47"/>
      <c r="RVM236" s="48"/>
      <c r="RVN236" s="49"/>
      <c r="RVO236" s="28"/>
      <c r="RVP236" s="196"/>
      <c r="RVQ236" s="119"/>
      <c r="RVR236" s="47"/>
      <c r="RVS236" s="47"/>
      <c r="RVT236" s="48"/>
      <c r="RVU236" s="49"/>
      <c r="RVV236" s="28"/>
      <c r="RVW236" s="196"/>
      <c r="RVX236" s="119"/>
      <c r="RVY236" s="47"/>
      <c r="RVZ236" s="47"/>
      <c r="RWA236" s="48"/>
      <c r="RWB236" s="49"/>
      <c r="RWC236" s="28"/>
      <c r="RWD236" s="196"/>
      <c r="RWE236" s="119"/>
      <c r="RWF236" s="47"/>
      <c r="RWG236" s="47"/>
      <c r="RWH236" s="48"/>
      <c r="RWI236" s="49"/>
      <c r="RWJ236" s="28"/>
      <c r="RWK236" s="196"/>
      <c r="RWL236" s="119"/>
      <c r="RWM236" s="47"/>
      <c r="RWN236" s="47"/>
      <c r="RWO236" s="48"/>
      <c r="RWP236" s="49"/>
      <c r="RWQ236" s="28"/>
      <c r="RWR236" s="196"/>
      <c r="RWS236" s="119"/>
      <c r="RWT236" s="47"/>
      <c r="RWU236" s="47"/>
      <c r="RWV236" s="48"/>
      <c r="RWW236" s="49"/>
      <c r="RWX236" s="28"/>
      <c r="RWY236" s="196"/>
      <c r="RWZ236" s="119"/>
      <c r="RXA236" s="47"/>
      <c r="RXB236" s="47"/>
      <c r="RXC236" s="48"/>
      <c r="RXD236" s="49"/>
      <c r="RXE236" s="28"/>
      <c r="RXF236" s="196"/>
      <c r="RXG236" s="119"/>
      <c r="RXH236" s="47"/>
      <c r="RXI236" s="47"/>
      <c r="RXJ236" s="48"/>
      <c r="RXK236" s="49"/>
      <c r="RXL236" s="28"/>
      <c r="RXM236" s="196"/>
      <c r="RXN236" s="119"/>
      <c r="RXO236" s="47"/>
      <c r="RXP236" s="47"/>
      <c r="RXQ236" s="48"/>
      <c r="RXR236" s="49"/>
      <c r="RXS236" s="28"/>
      <c r="RXT236" s="196"/>
      <c r="RXU236" s="119"/>
      <c r="RXV236" s="47"/>
      <c r="RXW236" s="47"/>
      <c r="RXX236" s="48"/>
      <c r="RXY236" s="49"/>
      <c r="RXZ236" s="28"/>
      <c r="RYA236" s="196"/>
      <c r="RYB236" s="119"/>
      <c r="RYC236" s="47"/>
      <c r="RYD236" s="47"/>
      <c r="RYE236" s="48"/>
      <c r="RYF236" s="49"/>
      <c r="RYG236" s="28"/>
      <c r="RYH236" s="196"/>
      <c r="RYI236" s="119"/>
      <c r="RYJ236" s="47"/>
      <c r="RYK236" s="47"/>
      <c r="RYL236" s="48"/>
      <c r="RYM236" s="49"/>
      <c r="RYN236" s="28"/>
      <c r="RYO236" s="196"/>
      <c r="RYP236" s="119"/>
      <c r="RYQ236" s="47"/>
      <c r="RYR236" s="47"/>
      <c r="RYS236" s="48"/>
      <c r="RYT236" s="49"/>
      <c r="RYU236" s="28"/>
      <c r="RYV236" s="196"/>
      <c r="RYW236" s="119"/>
      <c r="RYX236" s="47"/>
      <c r="RYY236" s="47"/>
      <c r="RYZ236" s="48"/>
      <c r="RZA236" s="49"/>
      <c r="RZB236" s="28"/>
      <c r="RZC236" s="196"/>
      <c r="RZD236" s="119"/>
      <c r="RZE236" s="47"/>
      <c r="RZF236" s="47"/>
      <c r="RZG236" s="48"/>
      <c r="RZH236" s="49"/>
      <c r="RZI236" s="28"/>
      <c r="RZJ236" s="196"/>
      <c r="RZK236" s="119"/>
      <c r="RZL236" s="47"/>
      <c r="RZM236" s="47"/>
      <c r="RZN236" s="48"/>
      <c r="RZO236" s="49"/>
      <c r="RZP236" s="28"/>
      <c r="RZQ236" s="196"/>
      <c r="RZR236" s="119"/>
      <c r="RZS236" s="47"/>
      <c r="RZT236" s="47"/>
      <c r="RZU236" s="48"/>
      <c r="RZV236" s="49"/>
      <c r="RZW236" s="28"/>
      <c r="RZX236" s="196"/>
      <c r="RZY236" s="119"/>
      <c r="RZZ236" s="47"/>
      <c r="SAA236" s="47"/>
      <c r="SAB236" s="48"/>
      <c r="SAC236" s="49"/>
      <c r="SAD236" s="28"/>
      <c r="SAE236" s="196"/>
      <c r="SAF236" s="119"/>
      <c r="SAG236" s="47"/>
      <c r="SAH236" s="47"/>
      <c r="SAI236" s="48"/>
      <c r="SAJ236" s="49"/>
      <c r="SAK236" s="28"/>
      <c r="SAL236" s="196"/>
      <c r="SAM236" s="119"/>
      <c r="SAN236" s="47"/>
      <c r="SAO236" s="47"/>
      <c r="SAP236" s="48"/>
      <c r="SAQ236" s="49"/>
      <c r="SAR236" s="28"/>
      <c r="SAS236" s="196"/>
      <c r="SAT236" s="119"/>
      <c r="SAU236" s="47"/>
      <c r="SAV236" s="47"/>
      <c r="SAW236" s="48"/>
      <c r="SAX236" s="49"/>
      <c r="SAY236" s="28"/>
      <c r="SAZ236" s="196"/>
      <c r="SBA236" s="119"/>
      <c r="SBB236" s="47"/>
      <c r="SBC236" s="47"/>
      <c r="SBD236" s="48"/>
      <c r="SBE236" s="49"/>
      <c r="SBF236" s="28"/>
      <c r="SBG236" s="196"/>
      <c r="SBH236" s="119"/>
      <c r="SBI236" s="47"/>
      <c r="SBJ236" s="47"/>
      <c r="SBK236" s="48"/>
      <c r="SBL236" s="49"/>
      <c r="SBM236" s="28"/>
      <c r="SBN236" s="196"/>
      <c r="SBO236" s="119"/>
      <c r="SBP236" s="47"/>
      <c r="SBQ236" s="47"/>
      <c r="SBR236" s="48"/>
      <c r="SBS236" s="49"/>
      <c r="SBT236" s="28"/>
      <c r="SBU236" s="196"/>
      <c r="SBV236" s="119"/>
      <c r="SBW236" s="47"/>
      <c r="SBX236" s="47"/>
      <c r="SBY236" s="48"/>
      <c r="SBZ236" s="49"/>
      <c r="SCA236" s="28"/>
      <c r="SCB236" s="196"/>
      <c r="SCC236" s="119"/>
      <c r="SCD236" s="47"/>
      <c r="SCE236" s="47"/>
      <c r="SCF236" s="48"/>
      <c r="SCG236" s="49"/>
      <c r="SCH236" s="28"/>
      <c r="SCI236" s="196"/>
      <c r="SCJ236" s="119"/>
      <c r="SCK236" s="47"/>
      <c r="SCL236" s="47"/>
      <c r="SCM236" s="48"/>
      <c r="SCN236" s="49"/>
      <c r="SCO236" s="28"/>
      <c r="SCP236" s="196"/>
      <c r="SCQ236" s="119"/>
      <c r="SCR236" s="47"/>
      <c r="SCS236" s="47"/>
      <c r="SCT236" s="48"/>
      <c r="SCU236" s="49"/>
      <c r="SCV236" s="28"/>
      <c r="SCW236" s="196"/>
      <c r="SCX236" s="119"/>
      <c r="SCY236" s="47"/>
      <c r="SCZ236" s="47"/>
      <c r="SDA236" s="48"/>
      <c r="SDB236" s="49"/>
      <c r="SDC236" s="28"/>
      <c r="SDD236" s="196"/>
      <c r="SDE236" s="119"/>
      <c r="SDF236" s="47"/>
      <c r="SDG236" s="47"/>
      <c r="SDH236" s="48"/>
      <c r="SDI236" s="49"/>
      <c r="SDJ236" s="28"/>
      <c r="SDK236" s="196"/>
      <c r="SDL236" s="119"/>
      <c r="SDM236" s="47"/>
      <c r="SDN236" s="47"/>
      <c r="SDO236" s="48"/>
      <c r="SDP236" s="49"/>
      <c r="SDQ236" s="28"/>
      <c r="SDR236" s="196"/>
      <c r="SDS236" s="119"/>
      <c r="SDT236" s="47"/>
      <c r="SDU236" s="47"/>
      <c r="SDV236" s="48"/>
      <c r="SDW236" s="49"/>
      <c r="SDX236" s="28"/>
      <c r="SDY236" s="196"/>
      <c r="SDZ236" s="119"/>
      <c r="SEA236" s="47"/>
      <c r="SEB236" s="47"/>
      <c r="SEC236" s="48"/>
      <c r="SED236" s="49"/>
      <c r="SEE236" s="28"/>
      <c r="SEF236" s="196"/>
      <c r="SEG236" s="119"/>
      <c r="SEH236" s="47"/>
      <c r="SEI236" s="47"/>
      <c r="SEJ236" s="48"/>
      <c r="SEK236" s="49"/>
      <c r="SEL236" s="28"/>
      <c r="SEM236" s="196"/>
      <c r="SEN236" s="119"/>
      <c r="SEO236" s="47"/>
      <c r="SEP236" s="47"/>
      <c r="SEQ236" s="48"/>
      <c r="SER236" s="49"/>
      <c r="SES236" s="28"/>
      <c r="SET236" s="196"/>
      <c r="SEU236" s="119"/>
      <c r="SEV236" s="47"/>
      <c r="SEW236" s="47"/>
      <c r="SEX236" s="48"/>
      <c r="SEY236" s="49"/>
      <c r="SEZ236" s="28"/>
      <c r="SFA236" s="196"/>
      <c r="SFB236" s="119"/>
      <c r="SFC236" s="47"/>
      <c r="SFD236" s="47"/>
      <c r="SFE236" s="48"/>
      <c r="SFF236" s="49"/>
      <c r="SFG236" s="28"/>
      <c r="SFH236" s="196"/>
      <c r="SFI236" s="119"/>
      <c r="SFJ236" s="47"/>
      <c r="SFK236" s="47"/>
      <c r="SFL236" s="48"/>
      <c r="SFM236" s="49"/>
      <c r="SFN236" s="28"/>
      <c r="SFO236" s="196"/>
      <c r="SFP236" s="119"/>
      <c r="SFQ236" s="47"/>
      <c r="SFR236" s="47"/>
      <c r="SFS236" s="48"/>
      <c r="SFT236" s="49"/>
      <c r="SFU236" s="28"/>
      <c r="SFV236" s="196"/>
      <c r="SFW236" s="119"/>
      <c r="SFX236" s="47"/>
      <c r="SFY236" s="47"/>
      <c r="SFZ236" s="48"/>
      <c r="SGA236" s="49"/>
      <c r="SGB236" s="28"/>
      <c r="SGC236" s="196"/>
      <c r="SGD236" s="119"/>
      <c r="SGE236" s="47"/>
      <c r="SGF236" s="47"/>
      <c r="SGG236" s="48"/>
      <c r="SGH236" s="49"/>
      <c r="SGI236" s="28"/>
      <c r="SGJ236" s="196"/>
      <c r="SGK236" s="119"/>
      <c r="SGL236" s="47"/>
      <c r="SGM236" s="47"/>
      <c r="SGN236" s="48"/>
      <c r="SGO236" s="49"/>
      <c r="SGP236" s="28"/>
      <c r="SGQ236" s="196"/>
      <c r="SGR236" s="119"/>
      <c r="SGS236" s="47"/>
      <c r="SGT236" s="47"/>
      <c r="SGU236" s="48"/>
      <c r="SGV236" s="49"/>
      <c r="SGW236" s="28"/>
      <c r="SGX236" s="196"/>
      <c r="SGY236" s="119"/>
      <c r="SGZ236" s="47"/>
      <c r="SHA236" s="47"/>
      <c r="SHB236" s="48"/>
      <c r="SHC236" s="49"/>
      <c r="SHD236" s="28"/>
      <c r="SHE236" s="196"/>
      <c r="SHF236" s="119"/>
      <c r="SHG236" s="47"/>
      <c r="SHH236" s="47"/>
      <c r="SHI236" s="48"/>
      <c r="SHJ236" s="49"/>
      <c r="SHK236" s="28"/>
      <c r="SHL236" s="196"/>
      <c r="SHM236" s="119"/>
      <c r="SHN236" s="47"/>
      <c r="SHO236" s="47"/>
      <c r="SHP236" s="48"/>
      <c r="SHQ236" s="49"/>
      <c r="SHR236" s="28"/>
      <c r="SHS236" s="196"/>
      <c r="SHT236" s="119"/>
      <c r="SHU236" s="47"/>
      <c r="SHV236" s="47"/>
      <c r="SHW236" s="48"/>
      <c r="SHX236" s="49"/>
      <c r="SHY236" s="28"/>
      <c r="SHZ236" s="196"/>
      <c r="SIA236" s="119"/>
      <c r="SIB236" s="47"/>
      <c r="SIC236" s="47"/>
      <c r="SID236" s="48"/>
      <c r="SIE236" s="49"/>
      <c r="SIF236" s="28"/>
      <c r="SIG236" s="196"/>
      <c r="SIH236" s="119"/>
      <c r="SII236" s="47"/>
      <c r="SIJ236" s="47"/>
      <c r="SIK236" s="48"/>
      <c r="SIL236" s="49"/>
      <c r="SIM236" s="28"/>
      <c r="SIN236" s="196"/>
      <c r="SIO236" s="119"/>
      <c r="SIP236" s="47"/>
      <c r="SIQ236" s="47"/>
      <c r="SIR236" s="48"/>
      <c r="SIS236" s="49"/>
      <c r="SIT236" s="28"/>
      <c r="SIU236" s="196"/>
      <c r="SIV236" s="119"/>
      <c r="SIW236" s="47"/>
      <c r="SIX236" s="47"/>
      <c r="SIY236" s="48"/>
      <c r="SIZ236" s="49"/>
      <c r="SJA236" s="28"/>
      <c r="SJB236" s="196"/>
      <c r="SJC236" s="119"/>
      <c r="SJD236" s="47"/>
      <c r="SJE236" s="47"/>
      <c r="SJF236" s="48"/>
      <c r="SJG236" s="49"/>
      <c r="SJH236" s="28"/>
      <c r="SJI236" s="196"/>
      <c r="SJJ236" s="119"/>
      <c r="SJK236" s="47"/>
      <c r="SJL236" s="47"/>
      <c r="SJM236" s="48"/>
      <c r="SJN236" s="49"/>
      <c r="SJO236" s="28"/>
      <c r="SJP236" s="196"/>
      <c r="SJQ236" s="119"/>
      <c r="SJR236" s="47"/>
      <c r="SJS236" s="47"/>
      <c r="SJT236" s="48"/>
      <c r="SJU236" s="49"/>
      <c r="SJV236" s="28"/>
      <c r="SJW236" s="196"/>
      <c r="SJX236" s="119"/>
      <c r="SJY236" s="47"/>
      <c r="SJZ236" s="47"/>
      <c r="SKA236" s="48"/>
      <c r="SKB236" s="49"/>
      <c r="SKC236" s="28"/>
      <c r="SKD236" s="196"/>
      <c r="SKE236" s="119"/>
      <c r="SKF236" s="47"/>
      <c r="SKG236" s="47"/>
      <c r="SKH236" s="48"/>
      <c r="SKI236" s="49"/>
      <c r="SKJ236" s="28"/>
      <c r="SKK236" s="196"/>
      <c r="SKL236" s="119"/>
      <c r="SKM236" s="47"/>
      <c r="SKN236" s="47"/>
      <c r="SKO236" s="48"/>
      <c r="SKP236" s="49"/>
      <c r="SKQ236" s="28"/>
      <c r="SKR236" s="196"/>
      <c r="SKS236" s="119"/>
      <c r="SKT236" s="47"/>
      <c r="SKU236" s="47"/>
      <c r="SKV236" s="48"/>
      <c r="SKW236" s="49"/>
      <c r="SKX236" s="28"/>
      <c r="SKY236" s="196"/>
      <c r="SKZ236" s="119"/>
      <c r="SLA236" s="47"/>
      <c r="SLB236" s="47"/>
      <c r="SLC236" s="48"/>
      <c r="SLD236" s="49"/>
      <c r="SLE236" s="28"/>
      <c r="SLF236" s="196"/>
      <c r="SLG236" s="119"/>
      <c r="SLH236" s="47"/>
      <c r="SLI236" s="47"/>
      <c r="SLJ236" s="48"/>
      <c r="SLK236" s="49"/>
      <c r="SLL236" s="28"/>
      <c r="SLM236" s="196"/>
      <c r="SLN236" s="119"/>
      <c r="SLO236" s="47"/>
      <c r="SLP236" s="47"/>
      <c r="SLQ236" s="48"/>
      <c r="SLR236" s="49"/>
      <c r="SLS236" s="28"/>
      <c r="SLT236" s="196"/>
      <c r="SLU236" s="119"/>
      <c r="SLV236" s="47"/>
      <c r="SLW236" s="47"/>
      <c r="SLX236" s="48"/>
      <c r="SLY236" s="49"/>
      <c r="SLZ236" s="28"/>
      <c r="SMA236" s="196"/>
      <c r="SMB236" s="119"/>
      <c r="SMC236" s="47"/>
      <c r="SMD236" s="47"/>
      <c r="SME236" s="48"/>
      <c r="SMF236" s="49"/>
      <c r="SMG236" s="28"/>
      <c r="SMH236" s="196"/>
      <c r="SMI236" s="119"/>
      <c r="SMJ236" s="47"/>
      <c r="SMK236" s="47"/>
      <c r="SML236" s="48"/>
      <c r="SMM236" s="49"/>
      <c r="SMN236" s="28"/>
      <c r="SMO236" s="196"/>
      <c r="SMP236" s="119"/>
      <c r="SMQ236" s="47"/>
      <c r="SMR236" s="47"/>
      <c r="SMS236" s="48"/>
      <c r="SMT236" s="49"/>
      <c r="SMU236" s="28"/>
      <c r="SMV236" s="196"/>
      <c r="SMW236" s="119"/>
      <c r="SMX236" s="47"/>
      <c r="SMY236" s="47"/>
      <c r="SMZ236" s="48"/>
      <c r="SNA236" s="49"/>
      <c r="SNB236" s="28"/>
      <c r="SNC236" s="196"/>
      <c r="SND236" s="119"/>
      <c r="SNE236" s="47"/>
      <c r="SNF236" s="47"/>
      <c r="SNG236" s="48"/>
      <c r="SNH236" s="49"/>
      <c r="SNI236" s="28"/>
      <c r="SNJ236" s="196"/>
      <c r="SNK236" s="119"/>
      <c r="SNL236" s="47"/>
      <c r="SNM236" s="47"/>
      <c r="SNN236" s="48"/>
      <c r="SNO236" s="49"/>
      <c r="SNP236" s="28"/>
      <c r="SNQ236" s="196"/>
      <c r="SNR236" s="119"/>
      <c r="SNS236" s="47"/>
      <c r="SNT236" s="47"/>
      <c r="SNU236" s="48"/>
      <c r="SNV236" s="49"/>
      <c r="SNW236" s="28"/>
      <c r="SNX236" s="196"/>
      <c r="SNY236" s="119"/>
      <c r="SNZ236" s="47"/>
      <c r="SOA236" s="47"/>
      <c r="SOB236" s="48"/>
      <c r="SOC236" s="49"/>
      <c r="SOD236" s="28"/>
      <c r="SOE236" s="196"/>
      <c r="SOF236" s="119"/>
      <c r="SOG236" s="47"/>
      <c r="SOH236" s="47"/>
      <c r="SOI236" s="48"/>
      <c r="SOJ236" s="49"/>
      <c r="SOK236" s="28"/>
      <c r="SOL236" s="196"/>
      <c r="SOM236" s="119"/>
      <c r="SON236" s="47"/>
      <c r="SOO236" s="47"/>
      <c r="SOP236" s="48"/>
      <c r="SOQ236" s="49"/>
      <c r="SOR236" s="28"/>
      <c r="SOS236" s="196"/>
      <c r="SOT236" s="119"/>
      <c r="SOU236" s="47"/>
      <c r="SOV236" s="47"/>
      <c r="SOW236" s="48"/>
      <c r="SOX236" s="49"/>
      <c r="SOY236" s="28"/>
      <c r="SOZ236" s="196"/>
      <c r="SPA236" s="119"/>
      <c r="SPB236" s="47"/>
      <c r="SPC236" s="47"/>
      <c r="SPD236" s="48"/>
      <c r="SPE236" s="49"/>
      <c r="SPF236" s="28"/>
      <c r="SPG236" s="196"/>
      <c r="SPH236" s="119"/>
      <c r="SPI236" s="47"/>
      <c r="SPJ236" s="47"/>
      <c r="SPK236" s="48"/>
      <c r="SPL236" s="49"/>
      <c r="SPM236" s="28"/>
      <c r="SPN236" s="196"/>
      <c r="SPO236" s="119"/>
      <c r="SPP236" s="47"/>
      <c r="SPQ236" s="47"/>
      <c r="SPR236" s="48"/>
      <c r="SPS236" s="49"/>
      <c r="SPT236" s="28"/>
      <c r="SPU236" s="196"/>
      <c r="SPV236" s="119"/>
      <c r="SPW236" s="47"/>
      <c r="SPX236" s="47"/>
      <c r="SPY236" s="48"/>
      <c r="SPZ236" s="49"/>
      <c r="SQA236" s="28"/>
      <c r="SQB236" s="196"/>
      <c r="SQC236" s="119"/>
      <c r="SQD236" s="47"/>
      <c r="SQE236" s="47"/>
      <c r="SQF236" s="48"/>
      <c r="SQG236" s="49"/>
      <c r="SQH236" s="28"/>
      <c r="SQI236" s="196"/>
      <c r="SQJ236" s="119"/>
      <c r="SQK236" s="47"/>
      <c r="SQL236" s="47"/>
      <c r="SQM236" s="48"/>
      <c r="SQN236" s="49"/>
      <c r="SQO236" s="28"/>
      <c r="SQP236" s="196"/>
      <c r="SQQ236" s="119"/>
      <c r="SQR236" s="47"/>
      <c r="SQS236" s="47"/>
      <c r="SQT236" s="48"/>
      <c r="SQU236" s="49"/>
      <c r="SQV236" s="28"/>
      <c r="SQW236" s="196"/>
      <c r="SQX236" s="119"/>
      <c r="SQY236" s="47"/>
      <c r="SQZ236" s="47"/>
      <c r="SRA236" s="48"/>
      <c r="SRB236" s="49"/>
      <c r="SRC236" s="28"/>
      <c r="SRD236" s="196"/>
      <c r="SRE236" s="119"/>
      <c r="SRF236" s="47"/>
      <c r="SRG236" s="47"/>
      <c r="SRH236" s="48"/>
      <c r="SRI236" s="49"/>
      <c r="SRJ236" s="28"/>
      <c r="SRK236" s="196"/>
      <c r="SRL236" s="119"/>
      <c r="SRM236" s="47"/>
      <c r="SRN236" s="47"/>
      <c r="SRO236" s="48"/>
      <c r="SRP236" s="49"/>
      <c r="SRQ236" s="28"/>
      <c r="SRR236" s="196"/>
      <c r="SRS236" s="119"/>
      <c r="SRT236" s="47"/>
      <c r="SRU236" s="47"/>
      <c r="SRV236" s="48"/>
      <c r="SRW236" s="49"/>
      <c r="SRX236" s="28"/>
      <c r="SRY236" s="196"/>
      <c r="SRZ236" s="119"/>
      <c r="SSA236" s="47"/>
      <c r="SSB236" s="47"/>
      <c r="SSC236" s="48"/>
      <c r="SSD236" s="49"/>
      <c r="SSE236" s="28"/>
      <c r="SSF236" s="196"/>
      <c r="SSG236" s="119"/>
      <c r="SSH236" s="47"/>
      <c r="SSI236" s="47"/>
      <c r="SSJ236" s="48"/>
      <c r="SSK236" s="49"/>
      <c r="SSL236" s="28"/>
      <c r="SSM236" s="196"/>
      <c r="SSN236" s="119"/>
      <c r="SSO236" s="47"/>
      <c r="SSP236" s="47"/>
      <c r="SSQ236" s="48"/>
      <c r="SSR236" s="49"/>
      <c r="SSS236" s="28"/>
      <c r="SST236" s="196"/>
      <c r="SSU236" s="119"/>
      <c r="SSV236" s="47"/>
      <c r="SSW236" s="47"/>
      <c r="SSX236" s="48"/>
      <c r="SSY236" s="49"/>
      <c r="SSZ236" s="28"/>
      <c r="STA236" s="196"/>
      <c r="STB236" s="119"/>
      <c r="STC236" s="47"/>
      <c r="STD236" s="47"/>
      <c r="STE236" s="48"/>
      <c r="STF236" s="49"/>
      <c r="STG236" s="28"/>
      <c r="STH236" s="196"/>
      <c r="STI236" s="119"/>
      <c r="STJ236" s="47"/>
      <c r="STK236" s="47"/>
      <c r="STL236" s="48"/>
      <c r="STM236" s="49"/>
      <c r="STN236" s="28"/>
      <c r="STO236" s="196"/>
      <c r="STP236" s="119"/>
      <c r="STQ236" s="47"/>
      <c r="STR236" s="47"/>
      <c r="STS236" s="48"/>
      <c r="STT236" s="49"/>
      <c r="STU236" s="28"/>
      <c r="STV236" s="196"/>
      <c r="STW236" s="119"/>
      <c r="STX236" s="47"/>
      <c r="STY236" s="47"/>
      <c r="STZ236" s="48"/>
      <c r="SUA236" s="49"/>
      <c r="SUB236" s="28"/>
      <c r="SUC236" s="196"/>
      <c r="SUD236" s="119"/>
      <c r="SUE236" s="47"/>
      <c r="SUF236" s="47"/>
      <c r="SUG236" s="48"/>
      <c r="SUH236" s="49"/>
      <c r="SUI236" s="28"/>
      <c r="SUJ236" s="196"/>
      <c r="SUK236" s="119"/>
      <c r="SUL236" s="47"/>
      <c r="SUM236" s="47"/>
      <c r="SUN236" s="48"/>
      <c r="SUO236" s="49"/>
      <c r="SUP236" s="28"/>
      <c r="SUQ236" s="196"/>
      <c r="SUR236" s="119"/>
      <c r="SUS236" s="47"/>
      <c r="SUT236" s="47"/>
      <c r="SUU236" s="48"/>
      <c r="SUV236" s="49"/>
      <c r="SUW236" s="28"/>
      <c r="SUX236" s="196"/>
      <c r="SUY236" s="119"/>
      <c r="SUZ236" s="47"/>
      <c r="SVA236" s="47"/>
      <c r="SVB236" s="48"/>
      <c r="SVC236" s="49"/>
      <c r="SVD236" s="28"/>
      <c r="SVE236" s="196"/>
      <c r="SVF236" s="119"/>
      <c r="SVG236" s="47"/>
      <c r="SVH236" s="47"/>
      <c r="SVI236" s="48"/>
      <c r="SVJ236" s="49"/>
      <c r="SVK236" s="28"/>
      <c r="SVL236" s="196"/>
      <c r="SVM236" s="119"/>
      <c r="SVN236" s="47"/>
      <c r="SVO236" s="47"/>
      <c r="SVP236" s="48"/>
      <c r="SVQ236" s="49"/>
      <c r="SVR236" s="28"/>
      <c r="SVS236" s="196"/>
      <c r="SVT236" s="119"/>
      <c r="SVU236" s="47"/>
      <c r="SVV236" s="47"/>
      <c r="SVW236" s="48"/>
      <c r="SVX236" s="49"/>
      <c r="SVY236" s="28"/>
      <c r="SVZ236" s="196"/>
      <c r="SWA236" s="119"/>
      <c r="SWB236" s="47"/>
      <c r="SWC236" s="47"/>
      <c r="SWD236" s="48"/>
      <c r="SWE236" s="49"/>
      <c r="SWF236" s="28"/>
      <c r="SWG236" s="196"/>
      <c r="SWH236" s="119"/>
      <c r="SWI236" s="47"/>
      <c r="SWJ236" s="47"/>
      <c r="SWK236" s="48"/>
      <c r="SWL236" s="49"/>
      <c r="SWM236" s="28"/>
      <c r="SWN236" s="196"/>
      <c r="SWO236" s="119"/>
      <c r="SWP236" s="47"/>
      <c r="SWQ236" s="47"/>
      <c r="SWR236" s="48"/>
      <c r="SWS236" s="49"/>
      <c r="SWT236" s="28"/>
      <c r="SWU236" s="196"/>
      <c r="SWV236" s="119"/>
      <c r="SWW236" s="47"/>
      <c r="SWX236" s="47"/>
      <c r="SWY236" s="48"/>
      <c r="SWZ236" s="49"/>
      <c r="SXA236" s="28"/>
      <c r="SXB236" s="196"/>
      <c r="SXC236" s="119"/>
      <c r="SXD236" s="47"/>
      <c r="SXE236" s="47"/>
      <c r="SXF236" s="48"/>
      <c r="SXG236" s="49"/>
      <c r="SXH236" s="28"/>
      <c r="SXI236" s="196"/>
      <c r="SXJ236" s="119"/>
      <c r="SXK236" s="47"/>
      <c r="SXL236" s="47"/>
      <c r="SXM236" s="48"/>
      <c r="SXN236" s="49"/>
      <c r="SXO236" s="28"/>
      <c r="SXP236" s="196"/>
      <c r="SXQ236" s="119"/>
      <c r="SXR236" s="47"/>
      <c r="SXS236" s="47"/>
      <c r="SXT236" s="48"/>
      <c r="SXU236" s="49"/>
      <c r="SXV236" s="28"/>
      <c r="SXW236" s="196"/>
      <c r="SXX236" s="119"/>
      <c r="SXY236" s="47"/>
      <c r="SXZ236" s="47"/>
      <c r="SYA236" s="48"/>
      <c r="SYB236" s="49"/>
      <c r="SYC236" s="28"/>
      <c r="SYD236" s="196"/>
      <c r="SYE236" s="119"/>
      <c r="SYF236" s="47"/>
      <c r="SYG236" s="47"/>
      <c r="SYH236" s="48"/>
      <c r="SYI236" s="49"/>
      <c r="SYJ236" s="28"/>
      <c r="SYK236" s="196"/>
      <c r="SYL236" s="119"/>
      <c r="SYM236" s="47"/>
      <c r="SYN236" s="47"/>
      <c r="SYO236" s="48"/>
      <c r="SYP236" s="49"/>
      <c r="SYQ236" s="28"/>
      <c r="SYR236" s="196"/>
      <c r="SYS236" s="119"/>
      <c r="SYT236" s="47"/>
      <c r="SYU236" s="47"/>
      <c r="SYV236" s="48"/>
      <c r="SYW236" s="49"/>
      <c r="SYX236" s="28"/>
      <c r="SYY236" s="196"/>
      <c r="SYZ236" s="119"/>
      <c r="SZA236" s="47"/>
      <c r="SZB236" s="47"/>
      <c r="SZC236" s="48"/>
      <c r="SZD236" s="49"/>
      <c r="SZE236" s="28"/>
      <c r="SZF236" s="196"/>
      <c r="SZG236" s="119"/>
      <c r="SZH236" s="47"/>
      <c r="SZI236" s="47"/>
      <c r="SZJ236" s="48"/>
      <c r="SZK236" s="49"/>
      <c r="SZL236" s="28"/>
      <c r="SZM236" s="196"/>
      <c r="SZN236" s="119"/>
      <c r="SZO236" s="47"/>
      <c r="SZP236" s="47"/>
      <c r="SZQ236" s="48"/>
      <c r="SZR236" s="49"/>
      <c r="SZS236" s="28"/>
      <c r="SZT236" s="196"/>
      <c r="SZU236" s="119"/>
      <c r="SZV236" s="47"/>
      <c r="SZW236" s="47"/>
      <c r="SZX236" s="48"/>
      <c r="SZY236" s="49"/>
      <c r="SZZ236" s="28"/>
      <c r="TAA236" s="196"/>
      <c r="TAB236" s="119"/>
      <c r="TAC236" s="47"/>
      <c r="TAD236" s="47"/>
      <c r="TAE236" s="48"/>
      <c r="TAF236" s="49"/>
      <c r="TAG236" s="28"/>
      <c r="TAH236" s="196"/>
      <c r="TAI236" s="119"/>
      <c r="TAJ236" s="47"/>
      <c r="TAK236" s="47"/>
      <c r="TAL236" s="48"/>
      <c r="TAM236" s="49"/>
      <c r="TAN236" s="28"/>
      <c r="TAO236" s="196"/>
      <c r="TAP236" s="119"/>
      <c r="TAQ236" s="47"/>
      <c r="TAR236" s="47"/>
      <c r="TAS236" s="48"/>
      <c r="TAT236" s="49"/>
      <c r="TAU236" s="28"/>
      <c r="TAV236" s="196"/>
      <c r="TAW236" s="119"/>
      <c r="TAX236" s="47"/>
      <c r="TAY236" s="47"/>
      <c r="TAZ236" s="48"/>
      <c r="TBA236" s="49"/>
      <c r="TBB236" s="28"/>
      <c r="TBC236" s="196"/>
      <c r="TBD236" s="119"/>
      <c r="TBE236" s="47"/>
      <c r="TBF236" s="47"/>
      <c r="TBG236" s="48"/>
      <c r="TBH236" s="49"/>
      <c r="TBI236" s="28"/>
      <c r="TBJ236" s="196"/>
      <c r="TBK236" s="119"/>
      <c r="TBL236" s="47"/>
      <c r="TBM236" s="47"/>
      <c r="TBN236" s="48"/>
      <c r="TBO236" s="49"/>
      <c r="TBP236" s="28"/>
      <c r="TBQ236" s="196"/>
      <c r="TBR236" s="119"/>
      <c r="TBS236" s="47"/>
      <c r="TBT236" s="47"/>
      <c r="TBU236" s="48"/>
      <c r="TBV236" s="49"/>
      <c r="TBW236" s="28"/>
      <c r="TBX236" s="196"/>
      <c r="TBY236" s="119"/>
      <c r="TBZ236" s="47"/>
      <c r="TCA236" s="47"/>
      <c r="TCB236" s="48"/>
      <c r="TCC236" s="49"/>
      <c r="TCD236" s="28"/>
      <c r="TCE236" s="196"/>
      <c r="TCF236" s="119"/>
      <c r="TCG236" s="47"/>
      <c r="TCH236" s="47"/>
      <c r="TCI236" s="48"/>
      <c r="TCJ236" s="49"/>
      <c r="TCK236" s="28"/>
      <c r="TCL236" s="196"/>
      <c r="TCM236" s="119"/>
      <c r="TCN236" s="47"/>
      <c r="TCO236" s="47"/>
      <c r="TCP236" s="48"/>
      <c r="TCQ236" s="49"/>
      <c r="TCR236" s="28"/>
      <c r="TCS236" s="196"/>
      <c r="TCT236" s="119"/>
      <c r="TCU236" s="47"/>
      <c r="TCV236" s="47"/>
      <c r="TCW236" s="48"/>
      <c r="TCX236" s="49"/>
      <c r="TCY236" s="28"/>
      <c r="TCZ236" s="196"/>
      <c r="TDA236" s="119"/>
      <c r="TDB236" s="47"/>
      <c r="TDC236" s="47"/>
      <c r="TDD236" s="48"/>
      <c r="TDE236" s="49"/>
      <c r="TDF236" s="28"/>
      <c r="TDG236" s="196"/>
      <c r="TDH236" s="119"/>
      <c r="TDI236" s="47"/>
      <c r="TDJ236" s="47"/>
      <c r="TDK236" s="48"/>
      <c r="TDL236" s="49"/>
      <c r="TDM236" s="28"/>
      <c r="TDN236" s="196"/>
      <c r="TDO236" s="119"/>
      <c r="TDP236" s="47"/>
      <c r="TDQ236" s="47"/>
      <c r="TDR236" s="48"/>
      <c r="TDS236" s="49"/>
      <c r="TDT236" s="28"/>
      <c r="TDU236" s="196"/>
      <c r="TDV236" s="119"/>
      <c r="TDW236" s="47"/>
      <c r="TDX236" s="47"/>
      <c r="TDY236" s="48"/>
      <c r="TDZ236" s="49"/>
      <c r="TEA236" s="28"/>
      <c r="TEB236" s="196"/>
      <c r="TEC236" s="119"/>
      <c r="TED236" s="47"/>
      <c r="TEE236" s="47"/>
      <c r="TEF236" s="48"/>
      <c r="TEG236" s="49"/>
      <c r="TEH236" s="28"/>
      <c r="TEI236" s="196"/>
      <c r="TEJ236" s="119"/>
      <c r="TEK236" s="47"/>
      <c r="TEL236" s="47"/>
      <c r="TEM236" s="48"/>
      <c r="TEN236" s="49"/>
      <c r="TEO236" s="28"/>
      <c r="TEP236" s="196"/>
      <c r="TEQ236" s="119"/>
      <c r="TER236" s="47"/>
      <c r="TES236" s="47"/>
      <c r="TET236" s="48"/>
      <c r="TEU236" s="49"/>
      <c r="TEV236" s="28"/>
      <c r="TEW236" s="196"/>
      <c r="TEX236" s="119"/>
      <c r="TEY236" s="47"/>
      <c r="TEZ236" s="47"/>
      <c r="TFA236" s="48"/>
      <c r="TFB236" s="49"/>
      <c r="TFC236" s="28"/>
      <c r="TFD236" s="196"/>
      <c r="TFE236" s="119"/>
      <c r="TFF236" s="47"/>
      <c r="TFG236" s="47"/>
      <c r="TFH236" s="48"/>
      <c r="TFI236" s="49"/>
      <c r="TFJ236" s="28"/>
      <c r="TFK236" s="196"/>
      <c r="TFL236" s="119"/>
      <c r="TFM236" s="47"/>
      <c r="TFN236" s="47"/>
      <c r="TFO236" s="48"/>
      <c r="TFP236" s="49"/>
      <c r="TFQ236" s="28"/>
      <c r="TFR236" s="196"/>
      <c r="TFS236" s="119"/>
      <c r="TFT236" s="47"/>
      <c r="TFU236" s="47"/>
      <c r="TFV236" s="48"/>
      <c r="TFW236" s="49"/>
      <c r="TFX236" s="28"/>
      <c r="TFY236" s="196"/>
      <c r="TFZ236" s="119"/>
      <c r="TGA236" s="47"/>
      <c r="TGB236" s="47"/>
      <c r="TGC236" s="48"/>
      <c r="TGD236" s="49"/>
      <c r="TGE236" s="28"/>
      <c r="TGF236" s="196"/>
      <c r="TGG236" s="119"/>
      <c r="TGH236" s="47"/>
      <c r="TGI236" s="47"/>
      <c r="TGJ236" s="48"/>
      <c r="TGK236" s="49"/>
      <c r="TGL236" s="28"/>
      <c r="TGM236" s="196"/>
      <c r="TGN236" s="119"/>
      <c r="TGO236" s="47"/>
      <c r="TGP236" s="47"/>
      <c r="TGQ236" s="48"/>
      <c r="TGR236" s="49"/>
      <c r="TGS236" s="28"/>
      <c r="TGT236" s="196"/>
      <c r="TGU236" s="119"/>
      <c r="TGV236" s="47"/>
      <c r="TGW236" s="47"/>
      <c r="TGX236" s="48"/>
      <c r="TGY236" s="49"/>
      <c r="TGZ236" s="28"/>
      <c r="THA236" s="196"/>
      <c r="THB236" s="119"/>
      <c r="THC236" s="47"/>
      <c r="THD236" s="47"/>
      <c r="THE236" s="48"/>
      <c r="THF236" s="49"/>
      <c r="THG236" s="28"/>
      <c r="THH236" s="196"/>
      <c r="THI236" s="119"/>
      <c r="THJ236" s="47"/>
      <c r="THK236" s="47"/>
      <c r="THL236" s="48"/>
      <c r="THM236" s="49"/>
      <c r="THN236" s="28"/>
      <c r="THO236" s="196"/>
      <c r="THP236" s="119"/>
      <c r="THQ236" s="47"/>
      <c r="THR236" s="47"/>
      <c r="THS236" s="48"/>
      <c r="THT236" s="49"/>
      <c r="THU236" s="28"/>
      <c r="THV236" s="196"/>
      <c r="THW236" s="119"/>
      <c r="THX236" s="47"/>
      <c r="THY236" s="47"/>
      <c r="THZ236" s="48"/>
      <c r="TIA236" s="49"/>
      <c r="TIB236" s="28"/>
      <c r="TIC236" s="196"/>
      <c r="TID236" s="119"/>
      <c r="TIE236" s="47"/>
      <c r="TIF236" s="47"/>
      <c r="TIG236" s="48"/>
      <c r="TIH236" s="49"/>
      <c r="TII236" s="28"/>
      <c r="TIJ236" s="196"/>
      <c r="TIK236" s="119"/>
      <c r="TIL236" s="47"/>
      <c r="TIM236" s="47"/>
      <c r="TIN236" s="48"/>
      <c r="TIO236" s="49"/>
      <c r="TIP236" s="28"/>
      <c r="TIQ236" s="196"/>
      <c r="TIR236" s="119"/>
      <c r="TIS236" s="47"/>
      <c r="TIT236" s="47"/>
      <c r="TIU236" s="48"/>
      <c r="TIV236" s="49"/>
      <c r="TIW236" s="28"/>
      <c r="TIX236" s="196"/>
      <c r="TIY236" s="119"/>
      <c r="TIZ236" s="47"/>
      <c r="TJA236" s="47"/>
      <c r="TJB236" s="48"/>
      <c r="TJC236" s="49"/>
      <c r="TJD236" s="28"/>
      <c r="TJE236" s="196"/>
      <c r="TJF236" s="119"/>
      <c r="TJG236" s="47"/>
      <c r="TJH236" s="47"/>
      <c r="TJI236" s="48"/>
      <c r="TJJ236" s="49"/>
      <c r="TJK236" s="28"/>
      <c r="TJL236" s="196"/>
      <c r="TJM236" s="119"/>
      <c r="TJN236" s="47"/>
      <c r="TJO236" s="47"/>
      <c r="TJP236" s="48"/>
      <c r="TJQ236" s="49"/>
      <c r="TJR236" s="28"/>
      <c r="TJS236" s="196"/>
      <c r="TJT236" s="119"/>
      <c r="TJU236" s="47"/>
      <c r="TJV236" s="47"/>
      <c r="TJW236" s="48"/>
      <c r="TJX236" s="49"/>
      <c r="TJY236" s="28"/>
      <c r="TJZ236" s="196"/>
      <c r="TKA236" s="119"/>
      <c r="TKB236" s="47"/>
      <c r="TKC236" s="47"/>
      <c r="TKD236" s="48"/>
      <c r="TKE236" s="49"/>
      <c r="TKF236" s="28"/>
      <c r="TKG236" s="196"/>
      <c r="TKH236" s="119"/>
      <c r="TKI236" s="47"/>
      <c r="TKJ236" s="47"/>
      <c r="TKK236" s="48"/>
      <c r="TKL236" s="49"/>
      <c r="TKM236" s="28"/>
      <c r="TKN236" s="196"/>
      <c r="TKO236" s="119"/>
      <c r="TKP236" s="47"/>
      <c r="TKQ236" s="47"/>
      <c r="TKR236" s="48"/>
      <c r="TKS236" s="49"/>
      <c r="TKT236" s="28"/>
      <c r="TKU236" s="196"/>
      <c r="TKV236" s="119"/>
      <c r="TKW236" s="47"/>
      <c r="TKX236" s="47"/>
      <c r="TKY236" s="48"/>
      <c r="TKZ236" s="49"/>
      <c r="TLA236" s="28"/>
      <c r="TLB236" s="196"/>
      <c r="TLC236" s="119"/>
      <c r="TLD236" s="47"/>
      <c r="TLE236" s="47"/>
      <c r="TLF236" s="48"/>
      <c r="TLG236" s="49"/>
      <c r="TLH236" s="28"/>
      <c r="TLI236" s="196"/>
      <c r="TLJ236" s="119"/>
      <c r="TLK236" s="47"/>
      <c r="TLL236" s="47"/>
      <c r="TLM236" s="48"/>
      <c r="TLN236" s="49"/>
      <c r="TLO236" s="28"/>
      <c r="TLP236" s="196"/>
      <c r="TLQ236" s="119"/>
      <c r="TLR236" s="47"/>
      <c r="TLS236" s="47"/>
      <c r="TLT236" s="48"/>
      <c r="TLU236" s="49"/>
      <c r="TLV236" s="28"/>
      <c r="TLW236" s="196"/>
      <c r="TLX236" s="119"/>
      <c r="TLY236" s="47"/>
      <c r="TLZ236" s="47"/>
      <c r="TMA236" s="48"/>
      <c r="TMB236" s="49"/>
      <c r="TMC236" s="28"/>
      <c r="TMD236" s="196"/>
      <c r="TME236" s="119"/>
      <c r="TMF236" s="47"/>
      <c r="TMG236" s="47"/>
      <c r="TMH236" s="48"/>
      <c r="TMI236" s="49"/>
      <c r="TMJ236" s="28"/>
      <c r="TMK236" s="196"/>
      <c r="TML236" s="119"/>
      <c r="TMM236" s="47"/>
      <c r="TMN236" s="47"/>
      <c r="TMO236" s="48"/>
      <c r="TMP236" s="49"/>
      <c r="TMQ236" s="28"/>
      <c r="TMR236" s="196"/>
      <c r="TMS236" s="119"/>
      <c r="TMT236" s="47"/>
      <c r="TMU236" s="47"/>
      <c r="TMV236" s="48"/>
      <c r="TMW236" s="49"/>
      <c r="TMX236" s="28"/>
      <c r="TMY236" s="196"/>
      <c r="TMZ236" s="119"/>
      <c r="TNA236" s="47"/>
      <c r="TNB236" s="47"/>
      <c r="TNC236" s="48"/>
      <c r="TND236" s="49"/>
      <c r="TNE236" s="28"/>
      <c r="TNF236" s="196"/>
      <c r="TNG236" s="119"/>
      <c r="TNH236" s="47"/>
      <c r="TNI236" s="47"/>
      <c r="TNJ236" s="48"/>
      <c r="TNK236" s="49"/>
      <c r="TNL236" s="28"/>
      <c r="TNM236" s="196"/>
      <c r="TNN236" s="119"/>
      <c r="TNO236" s="47"/>
      <c r="TNP236" s="47"/>
      <c r="TNQ236" s="48"/>
      <c r="TNR236" s="49"/>
      <c r="TNS236" s="28"/>
      <c r="TNT236" s="196"/>
      <c r="TNU236" s="119"/>
      <c r="TNV236" s="47"/>
      <c r="TNW236" s="47"/>
      <c r="TNX236" s="48"/>
      <c r="TNY236" s="49"/>
      <c r="TNZ236" s="28"/>
      <c r="TOA236" s="196"/>
      <c r="TOB236" s="119"/>
      <c r="TOC236" s="47"/>
      <c r="TOD236" s="47"/>
      <c r="TOE236" s="48"/>
      <c r="TOF236" s="49"/>
      <c r="TOG236" s="28"/>
      <c r="TOH236" s="196"/>
      <c r="TOI236" s="119"/>
      <c r="TOJ236" s="47"/>
      <c r="TOK236" s="47"/>
      <c r="TOL236" s="48"/>
      <c r="TOM236" s="49"/>
      <c r="TON236" s="28"/>
      <c r="TOO236" s="196"/>
      <c r="TOP236" s="119"/>
      <c r="TOQ236" s="47"/>
      <c r="TOR236" s="47"/>
      <c r="TOS236" s="48"/>
      <c r="TOT236" s="49"/>
      <c r="TOU236" s="28"/>
      <c r="TOV236" s="196"/>
      <c r="TOW236" s="119"/>
      <c r="TOX236" s="47"/>
      <c r="TOY236" s="47"/>
      <c r="TOZ236" s="48"/>
      <c r="TPA236" s="49"/>
      <c r="TPB236" s="28"/>
      <c r="TPC236" s="196"/>
      <c r="TPD236" s="119"/>
      <c r="TPE236" s="47"/>
      <c r="TPF236" s="47"/>
      <c r="TPG236" s="48"/>
      <c r="TPH236" s="49"/>
      <c r="TPI236" s="28"/>
      <c r="TPJ236" s="196"/>
      <c r="TPK236" s="119"/>
      <c r="TPL236" s="47"/>
      <c r="TPM236" s="47"/>
      <c r="TPN236" s="48"/>
      <c r="TPO236" s="49"/>
      <c r="TPP236" s="28"/>
      <c r="TPQ236" s="196"/>
      <c r="TPR236" s="119"/>
      <c r="TPS236" s="47"/>
      <c r="TPT236" s="47"/>
      <c r="TPU236" s="48"/>
      <c r="TPV236" s="49"/>
      <c r="TPW236" s="28"/>
      <c r="TPX236" s="196"/>
      <c r="TPY236" s="119"/>
      <c r="TPZ236" s="47"/>
      <c r="TQA236" s="47"/>
      <c r="TQB236" s="48"/>
      <c r="TQC236" s="49"/>
      <c r="TQD236" s="28"/>
      <c r="TQE236" s="196"/>
      <c r="TQF236" s="119"/>
      <c r="TQG236" s="47"/>
      <c r="TQH236" s="47"/>
      <c r="TQI236" s="48"/>
      <c r="TQJ236" s="49"/>
      <c r="TQK236" s="28"/>
      <c r="TQL236" s="196"/>
      <c r="TQM236" s="119"/>
      <c r="TQN236" s="47"/>
      <c r="TQO236" s="47"/>
      <c r="TQP236" s="48"/>
      <c r="TQQ236" s="49"/>
      <c r="TQR236" s="28"/>
      <c r="TQS236" s="196"/>
      <c r="TQT236" s="119"/>
      <c r="TQU236" s="47"/>
      <c r="TQV236" s="47"/>
      <c r="TQW236" s="48"/>
      <c r="TQX236" s="49"/>
      <c r="TQY236" s="28"/>
      <c r="TQZ236" s="196"/>
      <c r="TRA236" s="119"/>
      <c r="TRB236" s="47"/>
      <c r="TRC236" s="47"/>
      <c r="TRD236" s="48"/>
      <c r="TRE236" s="49"/>
      <c r="TRF236" s="28"/>
      <c r="TRG236" s="196"/>
      <c r="TRH236" s="119"/>
      <c r="TRI236" s="47"/>
      <c r="TRJ236" s="47"/>
      <c r="TRK236" s="48"/>
      <c r="TRL236" s="49"/>
      <c r="TRM236" s="28"/>
      <c r="TRN236" s="196"/>
      <c r="TRO236" s="119"/>
      <c r="TRP236" s="47"/>
      <c r="TRQ236" s="47"/>
      <c r="TRR236" s="48"/>
      <c r="TRS236" s="49"/>
      <c r="TRT236" s="28"/>
      <c r="TRU236" s="196"/>
      <c r="TRV236" s="119"/>
      <c r="TRW236" s="47"/>
      <c r="TRX236" s="47"/>
      <c r="TRY236" s="48"/>
      <c r="TRZ236" s="49"/>
      <c r="TSA236" s="28"/>
      <c r="TSB236" s="196"/>
      <c r="TSC236" s="119"/>
      <c r="TSD236" s="47"/>
      <c r="TSE236" s="47"/>
      <c r="TSF236" s="48"/>
      <c r="TSG236" s="49"/>
      <c r="TSH236" s="28"/>
      <c r="TSI236" s="196"/>
      <c r="TSJ236" s="119"/>
      <c r="TSK236" s="47"/>
      <c r="TSL236" s="47"/>
      <c r="TSM236" s="48"/>
      <c r="TSN236" s="49"/>
      <c r="TSO236" s="28"/>
      <c r="TSP236" s="196"/>
      <c r="TSQ236" s="119"/>
      <c r="TSR236" s="47"/>
      <c r="TSS236" s="47"/>
      <c r="TST236" s="48"/>
      <c r="TSU236" s="49"/>
      <c r="TSV236" s="28"/>
      <c r="TSW236" s="196"/>
      <c r="TSX236" s="119"/>
      <c r="TSY236" s="47"/>
      <c r="TSZ236" s="47"/>
      <c r="TTA236" s="48"/>
      <c r="TTB236" s="49"/>
      <c r="TTC236" s="28"/>
      <c r="TTD236" s="196"/>
      <c r="TTE236" s="119"/>
      <c r="TTF236" s="47"/>
      <c r="TTG236" s="47"/>
      <c r="TTH236" s="48"/>
      <c r="TTI236" s="49"/>
      <c r="TTJ236" s="28"/>
      <c r="TTK236" s="196"/>
      <c r="TTL236" s="119"/>
      <c r="TTM236" s="47"/>
      <c r="TTN236" s="47"/>
      <c r="TTO236" s="48"/>
      <c r="TTP236" s="49"/>
      <c r="TTQ236" s="28"/>
      <c r="TTR236" s="196"/>
      <c r="TTS236" s="119"/>
      <c r="TTT236" s="47"/>
      <c r="TTU236" s="47"/>
      <c r="TTV236" s="48"/>
      <c r="TTW236" s="49"/>
      <c r="TTX236" s="28"/>
      <c r="TTY236" s="196"/>
      <c r="TTZ236" s="119"/>
      <c r="TUA236" s="47"/>
      <c r="TUB236" s="47"/>
      <c r="TUC236" s="48"/>
      <c r="TUD236" s="49"/>
      <c r="TUE236" s="28"/>
      <c r="TUF236" s="196"/>
      <c r="TUG236" s="119"/>
      <c r="TUH236" s="47"/>
      <c r="TUI236" s="47"/>
      <c r="TUJ236" s="48"/>
      <c r="TUK236" s="49"/>
      <c r="TUL236" s="28"/>
      <c r="TUM236" s="196"/>
      <c r="TUN236" s="119"/>
      <c r="TUO236" s="47"/>
      <c r="TUP236" s="47"/>
      <c r="TUQ236" s="48"/>
      <c r="TUR236" s="49"/>
      <c r="TUS236" s="28"/>
      <c r="TUT236" s="196"/>
      <c r="TUU236" s="119"/>
      <c r="TUV236" s="47"/>
      <c r="TUW236" s="47"/>
      <c r="TUX236" s="48"/>
      <c r="TUY236" s="49"/>
      <c r="TUZ236" s="28"/>
      <c r="TVA236" s="196"/>
      <c r="TVB236" s="119"/>
      <c r="TVC236" s="47"/>
      <c r="TVD236" s="47"/>
      <c r="TVE236" s="48"/>
      <c r="TVF236" s="49"/>
      <c r="TVG236" s="28"/>
      <c r="TVH236" s="196"/>
      <c r="TVI236" s="119"/>
      <c r="TVJ236" s="47"/>
      <c r="TVK236" s="47"/>
      <c r="TVL236" s="48"/>
      <c r="TVM236" s="49"/>
      <c r="TVN236" s="28"/>
      <c r="TVO236" s="196"/>
      <c r="TVP236" s="119"/>
      <c r="TVQ236" s="47"/>
      <c r="TVR236" s="47"/>
      <c r="TVS236" s="48"/>
      <c r="TVT236" s="49"/>
      <c r="TVU236" s="28"/>
      <c r="TVV236" s="196"/>
      <c r="TVW236" s="119"/>
      <c r="TVX236" s="47"/>
      <c r="TVY236" s="47"/>
      <c r="TVZ236" s="48"/>
      <c r="TWA236" s="49"/>
      <c r="TWB236" s="28"/>
      <c r="TWC236" s="196"/>
      <c r="TWD236" s="119"/>
      <c r="TWE236" s="47"/>
      <c r="TWF236" s="47"/>
      <c r="TWG236" s="48"/>
      <c r="TWH236" s="49"/>
      <c r="TWI236" s="28"/>
      <c r="TWJ236" s="196"/>
      <c r="TWK236" s="119"/>
      <c r="TWL236" s="47"/>
      <c r="TWM236" s="47"/>
      <c r="TWN236" s="48"/>
      <c r="TWO236" s="49"/>
      <c r="TWP236" s="28"/>
      <c r="TWQ236" s="196"/>
      <c r="TWR236" s="119"/>
      <c r="TWS236" s="47"/>
      <c r="TWT236" s="47"/>
      <c r="TWU236" s="48"/>
      <c r="TWV236" s="49"/>
      <c r="TWW236" s="28"/>
      <c r="TWX236" s="196"/>
      <c r="TWY236" s="119"/>
      <c r="TWZ236" s="47"/>
      <c r="TXA236" s="47"/>
      <c r="TXB236" s="48"/>
      <c r="TXC236" s="49"/>
      <c r="TXD236" s="28"/>
      <c r="TXE236" s="196"/>
      <c r="TXF236" s="119"/>
      <c r="TXG236" s="47"/>
      <c r="TXH236" s="47"/>
      <c r="TXI236" s="48"/>
      <c r="TXJ236" s="49"/>
      <c r="TXK236" s="28"/>
      <c r="TXL236" s="196"/>
      <c r="TXM236" s="119"/>
      <c r="TXN236" s="47"/>
      <c r="TXO236" s="47"/>
      <c r="TXP236" s="48"/>
      <c r="TXQ236" s="49"/>
      <c r="TXR236" s="28"/>
      <c r="TXS236" s="196"/>
      <c r="TXT236" s="119"/>
      <c r="TXU236" s="47"/>
      <c r="TXV236" s="47"/>
      <c r="TXW236" s="48"/>
      <c r="TXX236" s="49"/>
      <c r="TXY236" s="28"/>
      <c r="TXZ236" s="196"/>
      <c r="TYA236" s="119"/>
      <c r="TYB236" s="47"/>
      <c r="TYC236" s="47"/>
      <c r="TYD236" s="48"/>
      <c r="TYE236" s="49"/>
      <c r="TYF236" s="28"/>
      <c r="TYG236" s="196"/>
      <c r="TYH236" s="119"/>
      <c r="TYI236" s="47"/>
      <c r="TYJ236" s="47"/>
      <c r="TYK236" s="48"/>
      <c r="TYL236" s="49"/>
      <c r="TYM236" s="28"/>
      <c r="TYN236" s="196"/>
      <c r="TYO236" s="119"/>
      <c r="TYP236" s="47"/>
      <c r="TYQ236" s="47"/>
      <c r="TYR236" s="48"/>
      <c r="TYS236" s="49"/>
      <c r="TYT236" s="28"/>
      <c r="TYU236" s="196"/>
      <c r="TYV236" s="119"/>
      <c r="TYW236" s="47"/>
      <c r="TYX236" s="47"/>
      <c r="TYY236" s="48"/>
      <c r="TYZ236" s="49"/>
      <c r="TZA236" s="28"/>
      <c r="TZB236" s="196"/>
      <c r="TZC236" s="119"/>
      <c r="TZD236" s="47"/>
      <c r="TZE236" s="47"/>
      <c r="TZF236" s="48"/>
      <c r="TZG236" s="49"/>
      <c r="TZH236" s="28"/>
      <c r="TZI236" s="196"/>
      <c r="TZJ236" s="119"/>
      <c r="TZK236" s="47"/>
      <c r="TZL236" s="47"/>
      <c r="TZM236" s="48"/>
      <c r="TZN236" s="49"/>
      <c r="TZO236" s="28"/>
      <c r="TZP236" s="196"/>
      <c r="TZQ236" s="119"/>
      <c r="TZR236" s="47"/>
      <c r="TZS236" s="47"/>
      <c r="TZT236" s="48"/>
      <c r="TZU236" s="49"/>
      <c r="TZV236" s="28"/>
      <c r="TZW236" s="196"/>
      <c r="TZX236" s="119"/>
      <c r="TZY236" s="47"/>
      <c r="TZZ236" s="47"/>
      <c r="UAA236" s="48"/>
      <c r="UAB236" s="49"/>
      <c r="UAC236" s="28"/>
      <c r="UAD236" s="196"/>
      <c r="UAE236" s="119"/>
      <c r="UAF236" s="47"/>
      <c r="UAG236" s="47"/>
      <c r="UAH236" s="48"/>
      <c r="UAI236" s="49"/>
      <c r="UAJ236" s="28"/>
      <c r="UAK236" s="196"/>
      <c r="UAL236" s="119"/>
      <c r="UAM236" s="47"/>
      <c r="UAN236" s="47"/>
      <c r="UAO236" s="48"/>
      <c r="UAP236" s="49"/>
      <c r="UAQ236" s="28"/>
      <c r="UAR236" s="196"/>
      <c r="UAS236" s="119"/>
      <c r="UAT236" s="47"/>
      <c r="UAU236" s="47"/>
      <c r="UAV236" s="48"/>
      <c r="UAW236" s="49"/>
      <c r="UAX236" s="28"/>
      <c r="UAY236" s="196"/>
      <c r="UAZ236" s="119"/>
      <c r="UBA236" s="47"/>
      <c r="UBB236" s="47"/>
      <c r="UBC236" s="48"/>
      <c r="UBD236" s="49"/>
      <c r="UBE236" s="28"/>
      <c r="UBF236" s="196"/>
      <c r="UBG236" s="119"/>
      <c r="UBH236" s="47"/>
      <c r="UBI236" s="47"/>
      <c r="UBJ236" s="48"/>
      <c r="UBK236" s="49"/>
      <c r="UBL236" s="28"/>
      <c r="UBM236" s="196"/>
      <c r="UBN236" s="119"/>
      <c r="UBO236" s="47"/>
      <c r="UBP236" s="47"/>
      <c r="UBQ236" s="48"/>
      <c r="UBR236" s="49"/>
      <c r="UBS236" s="28"/>
      <c r="UBT236" s="196"/>
      <c r="UBU236" s="119"/>
      <c r="UBV236" s="47"/>
      <c r="UBW236" s="47"/>
      <c r="UBX236" s="48"/>
      <c r="UBY236" s="49"/>
      <c r="UBZ236" s="28"/>
      <c r="UCA236" s="196"/>
      <c r="UCB236" s="119"/>
      <c r="UCC236" s="47"/>
      <c r="UCD236" s="47"/>
      <c r="UCE236" s="48"/>
      <c r="UCF236" s="49"/>
      <c r="UCG236" s="28"/>
      <c r="UCH236" s="196"/>
      <c r="UCI236" s="119"/>
      <c r="UCJ236" s="47"/>
      <c r="UCK236" s="47"/>
      <c r="UCL236" s="48"/>
      <c r="UCM236" s="49"/>
      <c r="UCN236" s="28"/>
      <c r="UCO236" s="196"/>
      <c r="UCP236" s="119"/>
      <c r="UCQ236" s="47"/>
      <c r="UCR236" s="47"/>
      <c r="UCS236" s="48"/>
      <c r="UCT236" s="49"/>
      <c r="UCU236" s="28"/>
      <c r="UCV236" s="196"/>
      <c r="UCW236" s="119"/>
      <c r="UCX236" s="47"/>
      <c r="UCY236" s="47"/>
      <c r="UCZ236" s="48"/>
      <c r="UDA236" s="49"/>
      <c r="UDB236" s="28"/>
      <c r="UDC236" s="196"/>
      <c r="UDD236" s="119"/>
      <c r="UDE236" s="47"/>
      <c r="UDF236" s="47"/>
      <c r="UDG236" s="48"/>
      <c r="UDH236" s="49"/>
      <c r="UDI236" s="28"/>
      <c r="UDJ236" s="196"/>
      <c r="UDK236" s="119"/>
      <c r="UDL236" s="47"/>
      <c r="UDM236" s="47"/>
      <c r="UDN236" s="48"/>
      <c r="UDO236" s="49"/>
      <c r="UDP236" s="28"/>
      <c r="UDQ236" s="196"/>
      <c r="UDR236" s="119"/>
      <c r="UDS236" s="47"/>
      <c r="UDT236" s="47"/>
      <c r="UDU236" s="48"/>
      <c r="UDV236" s="49"/>
      <c r="UDW236" s="28"/>
      <c r="UDX236" s="196"/>
      <c r="UDY236" s="119"/>
      <c r="UDZ236" s="47"/>
      <c r="UEA236" s="47"/>
      <c r="UEB236" s="48"/>
      <c r="UEC236" s="49"/>
      <c r="UED236" s="28"/>
      <c r="UEE236" s="196"/>
      <c r="UEF236" s="119"/>
      <c r="UEG236" s="47"/>
      <c r="UEH236" s="47"/>
      <c r="UEI236" s="48"/>
      <c r="UEJ236" s="49"/>
      <c r="UEK236" s="28"/>
      <c r="UEL236" s="196"/>
      <c r="UEM236" s="119"/>
      <c r="UEN236" s="47"/>
      <c r="UEO236" s="47"/>
      <c r="UEP236" s="48"/>
      <c r="UEQ236" s="49"/>
      <c r="UER236" s="28"/>
      <c r="UES236" s="196"/>
      <c r="UET236" s="119"/>
      <c r="UEU236" s="47"/>
      <c r="UEV236" s="47"/>
      <c r="UEW236" s="48"/>
      <c r="UEX236" s="49"/>
      <c r="UEY236" s="28"/>
      <c r="UEZ236" s="196"/>
      <c r="UFA236" s="119"/>
      <c r="UFB236" s="47"/>
      <c r="UFC236" s="47"/>
      <c r="UFD236" s="48"/>
      <c r="UFE236" s="49"/>
      <c r="UFF236" s="28"/>
      <c r="UFG236" s="196"/>
      <c r="UFH236" s="119"/>
      <c r="UFI236" s="47"/>
      <c r="UFJ236" s="47"/>
      <c r="UFK236" s="48"/>
      <c r="UFL236" s="49"/>
      <c r="UFM236" s="28"/>
      <c r="UFN236" s="196"/>
      <c r="UFO236" s="119"/>
      <c r="UFP236" s="47"/>
      <c r="UFQ236" s="47"/>
      <c r="UFR236" s="48"/>
      <c r="UFS236" s="49"/>
      <c r="UFT236" s="28"/>
      <c r="UFU236" s="196"/>
      <c r="UFV236" s="119"/>
      <c r="UFW236" s="47"/>
      <c r="UFX236" s="47"/>
      <c r="UFY236" s="48"/>
      <c r="UFZ236" s="49"/>
      <c r="UGA236" s="28"/>
      <c r="UGB236" s="196"/>
      <c r="UGC236" s="119"/>
      <c r="UGD236" s="47"/>
      <c r="UGE236" s="47"/>
      <c r="UGF236" s="48"/>
      <c r="UGG236" s="49"/>
      <c r="UGH236" s="28"/>
      <c r="UGI236" s="196"/>
      <c r="UGJ236" s="119"/>
      <c r="UGK236" s="47"/>
      <c r="UGL236" s="47"/>
      <c r="UGM236" s="48"/>
      <c r="UGN236" s="49"/>
      <c r="UGO236" s="28"/>
      <c r="UGP236" s="196"/>
      <c r="UGQ236" s="119"/>
      <c r="UGR236" s="47"/>
      <c r="UGS236" s="47"/>
      <c r="UGT236" s="48"/>
      <c r="UGU236" s="49"/>
      <c r="UGV236" s="28"/>
      <c r="UGW236" s="196"/>
      <c r="UGX236" s="119"/>
      <c r="UGY236" s="47"/>
      <c r="UGZ236" s="47"/>
      <c r="UHA236" s="48"/>
      <c r="UHB236" s="49"/>
      <c r="UHC236" s="28"/>
      <c r="UHD236" s="196"/>
      <c r="UHE236" s="119"/>
      <c r="UHF236" s="47"/>
      <c r="UHG236" s="47"/>
      <c r="UHH236" s="48"/>
      <c r="UHI236" s="49"/>
      <c r="UHJ236" s="28"/>
      <c r="UHK236" s="196"/>
      <c r="UHL236" s="119"/>
      <c r="UHM236" s="47"/>
      <c r="UHN236" s="47"/>
      <c r="UHO236" s="48"/>
      <c r="UHP236" s="49"/>
      <c r="UHQ236" s="28"/>
      <c r="UHR236" s="196"/>
      <c r="UHS236" s="119"/>
      <c r="UHT236" s="47"/>
      <c r="UHU236" s="47"/>
      <c r="UHV236" s="48"/>
      <c r="UHW236" s="49"/>
      <c r="UHX236" s="28"/>
      <c r="UHY236" s="196"/>
      <c r="UHZ236" s="119"/>
      <c r="UIA236" s="47"/>
      <c r="UIB236" s="47"/>
      <c r="UIC236" s="48"/>
      <c r="UID236" s="49"/>
      <c r="UIE236" s="28"/>
      <c r="UIF236" s="196"/>
      <c r="UIG236" s="119"/>
      <c r="UIH236" s="47"/>
      <c r="UII236" s="47"/>
      <c r="UIJ236" s="48"/>
      <c r="UIK236" s="49"/>
      <c r="UIL236" s="28"/>
      <c r="UIM236" s="196"/>
      <c r="UIN236" s="119"/>
      <c r="UIO236" s="47"/>
      <c r="UIP236" s="47"/>
      <c r="UIQ236" s="48"/>
      <c r="UIR236" s="49"/>
      <c r="UIS236" s="28"/>
      <c r="UIT236" s="196"/>
      <c r="UIU236" s="119"/>
      <c r="UIV236" s="47"/>
      <c r="UIW236" s="47"/>
      <c r="UIX236" s="48"/>
      <c r="UIY236" s="49"/>
      <c r="UIZ236" s="28"/>
      <c r="UJA236" s="196"/>
      <c r="UJB236" s="119"/>
      <c r="UJC236" s="47"/>
      <c r="UJD236" s="47"/>
      <c r="UJE236" s="48"/>
      <c r="UJF236" s="49"/>
      <c r="UJG236" s="28"/>
      <c r="UJH236" s="196"/>
      <c r="UJI236" s="119"/>
      <c r="UJJ236" s="47"/>
      <c r="UJK236" s="47"/>
      <c r="UJL236" s="48"/>
      <c r="UJM236" s="49"/>
      <c r="UJN236" s="28"/>
      <c r="UJO236" s="196"/>
      <c r="UJP236" s="119"/>
      <c r="UJQ236" s="47"/>
      <c r="UJR236" s="47"/>
      <c r="UJS236" s="48"/>
      <c r="UJT236" s="49"/>
      <c r="UJU236" s="28"/>
      <c r="UJV236" s="196"/>
      <c r="UJW236" s="119"/>
      <c r="UJX236" s="47"/>
      <c r="UJY236" s="47"/>
      <c r="UJZ236" s="48"/>
      <c r="UKA236" s="49"/>
      <c r="UKB236" s="28"/>
      <c r="UKC236" s="196"/>
      <c r="UKD236" s="119"/>
      <c r="UKE236" s="47"/>
      <c r="UKF236" s="47"/>
      <c r="UKG236" s="48"/>
      <c r="UKH236" s="49"/>
      <c r="UKI236" s="28"/>
      <c r="UKJ236" s="196"/>
      <c r="UKK236" s="119"/>
      <c r="UKL236" s="47"/>
      <c r="UKM236" s="47"/>
      <c r="UKN236" s="48"/>
      <c r="UKO236" s="49"/>
      <c r="UKP236" s="28"/>
      <c r="UKQ236" s="196"/>
      <c r="UKR236" s="119"/>
      <c r="UKS236" s="47"/>
      <c r="UKT236" s="47"/>
      <c r="UKU236" s="48"/>
      <c r="UKV236" s="49"/>
      <c r="UKW236" s="28"/>
      <c r="UKX236" s="196"/>
      <c r="UKY236" s="119"/>
      <c r="UKZ236" s="47"/>
      <c r="ULA236" s="47"/>
      <c r="ULB236" s="48"/>
      <c r="ULC236" s="49"/>
      <c r="ULD236" s="28"/>
      <c r="ULE236" s="196"/>
      <c r="ULF236" s="119"/>
      <c r="ULG236" s="47"/>
      <c r="ULH236" s="47"/>
      <c r="ULI236" s="48"/>
      <c r="ULJ236" s="49"/>
      <c r="ULK236" s="28"/>
      <c r="ULL236" s="196"/>
      <c r="ULM236" s="119"/>
      <c r="ULN236" s="47"/>
      <c r="ULO236" s="47"/>
      <c r="ULP236" s="48"/>
      <c r="ULQ236" s="49"/>
      <c r="ULR236" s="28"/>
      <c r="ULS236" s="196"/>
      <c r="ULT236" s="119"/>
      <c r="ULU236" s="47"/>
      <c r="ULV236" s="47"/>
      <c r="ULW236" s="48"/>
      <c r="ULX236" s="49"/>
      <c r="ULY236" s="28"/>
      <c r="ULZ236" s="196"/>
      <c r="UMA236" s="119"/>
      <c r="UMB236" s="47"/>
      <c r="UMC236" s="47"/>
      <c r="UMD236" s="48"/>
      <c r="UME236" s="49"/>
      <c r="UMF236" s="28"/>
      <c r="UMG236" s="196"/>
      <c r="UMH236" s="119"/>
      <c r="UMI236" s="47"/>
      <c r="UMJ236" s="47"/>
      <c r="UMK236" s="48"/>
      <c r="UML236" s="49"/>
      <c r="UMM236" s="28"/>
      <c r="UMN236" s="196"/>
      <c r="UMO236" s="119"/>
      <c r="UMP236" s="47"/>
      <c r="UMQ236" s="47"/>
      <c r="UMR236" s="48"/>
      <c r="UMS236" s="49"/>
      <c r="UMT236" s="28"/>
      <c r="UMU236" s="196"/>
      <c r="UMV236" s="119"/>
      <c r="UMW236" s="47"/>
      <c r="UMX236" s="47"/>
      <c r="UMY236" s="48"/>
      <c r="UMZ236" s="49"/>
      <c r="UNA236" s="28"/>
      <c r="UNB236" s="196"/>
      <c r="UNC236" s="119"/>
      <c r="UND236" s="47"/>
      <c r="UNE236" s="47"/>
      <c r="UNF236" s="48"/>
      <c r="UNG236" s="49"/>
      <c r="UNH236" s="28"/>
      <c r="UNI236" s="196"/>
      <c r="UNJ236" s="119"/>
      <c r="UNK236" s="47"/>
      <c r="UNL236" s="47"/>
      <c r="UNM236" s="48"/>
      <c r="UNN236" s="49"/>
      <c r="UNO236" s="28"/>
      <c r="UNP236" s="196"/>
      <c r="UNQ236" s="119"/>
      <c r="UNR236" s="47"/>
      <c r="UNS236" s="47"/>
      <c r="UNT236" s="48"/>
      <c r="UNU236" s="49"/>
      <c r="UNV236" s="28"/>
      <c r="UNW236" s="196"/>
      <c r="UNX236" s="119"/>
      <c r="UNY236" s="47"/>
      <c r="UNZ236" s="47"/>
      <c r="UOA236" s="48"/>
      <c r="UOB236" s="49"/>
      <c r="UOC236" s="28"/>
      <c r="UOD236" s="196"/>
      <c r="UOE236" s="119"/>
      <c r="UOF236" s="47"/>
      <c r="UOG236" s="47"/>
      <c r="UOH236" s="48"/>
      <c r="UOI236" s="49"/>
      <c r="UOJ236" s="28"/>
      <c r="UOK236" s="196"/>
      <c r="UOL236" s="119"/>
      <c r="UOM236" s="47"/>
      <c r="UON236" s="47"/>
      <c r="UOO236" s="48"/>
      <c r="UOP236" s="49"/>
      <c r="UOQ236" s="28"/>
      <c r="UOR236" s="196"/>
      <c r="UOS236" s="119"/>
      <c r="UOT236" s="47"/>
      <c r="UOU236" s="47"/>
      <c r="UOV236" s="48"/>
      <c r="UOW236" s="49"/>
      <c r="UOX236" s="28"/>
      <c r="UOY236" s="196"/>
      <c r="UOZ236" s="119"/>
      <c r="UPA236" s="47"/>
      <c r="UPB236" s="47"/>
      <c r="UPC236" s="48"/>
      <c r="UPD236" s="49"/>
      <c r="UPE236" s="28"/>
      <c r="UPF236" s="196"/>
      <c r="UPG236" s="119"/>
      <c r="UPH236" s="47"/>
      <c r="UPI236" s="47"/>
      <c r="UPJ236" s="48"/>
      <c r="UPK236" s="49"/>
      <c r="UPL236" s="28"/>
      <c r="UPM236" s="196"/>
      <c r="UPN236" s="119"/>
      <c r="UPO236" s="47"/>
      <c r="UPP236" s="47"/>
      <c r="UPQ236" s="48"/>
      <c r="UPR236" s="49"/>
      <c r="UPS236" s="28"/>
      <c r="UPT236" s="196"/>
      <c r="UPU236" s="119"/>
      <c r="UPV236" s="47"/>
      <c r="UPW236" s="47"/>
      <c r="UPX236" s="48"/>
      <c r="UPY236" s="49"/>
      <c r="UPZ236" s="28"/>
      <c r="UQA236" s="196"/>
      <c r="UQB236" s="119"/>
      <c r="UQC236" s="47"/>
      <c r="UQD236" s="47"/>
      <c r="UQE236" s="48"/>
      <c r="UQF236" s="49"/>
      <c r="UQG236" s="28"/>
      <c r="UQH236" s="196"/>
      <c r="UQI236" s="119"/>
      <c r="UQJ236" s="47"/>
      <c r="UQK236" s="47"/>
      <c r="UQL236" s="48"/>
      <c r="UQM236" s="49"/>
      <c r="UQN236" s="28"/>
      <c r="UQO236" s="196"/>
      <c r="UQP236" s="119"/>
      <c r="UQQ236" s="47"/>
      <c r="UQR236" s="47"/>
      <c r="UQS236" s="48"/>
      <c r="UQT236" s="49"/>
      <c r="UQU236" s="28"/>
      <c r="UQV236" s="196"/>
      <c r="UQW236" s="119"/>
      <c r="UQX236" s="47"/>
      <c r="UQY236" s="47"/>
      <c r="UQZ236" s="48"/>
      <c r="URA236" s="49"/>
      <c r="URB236" s="28"/>
      <c r="URC236" s="196"/>
      <c r="URD236" s="119"/>
      <c r="URE236" s="47"/>
      <c r="URF236" s="47"/>
      <c r="URG236" s="48"/>
      <c r="URH236" s="49"/>
      <c r="URI236" s="28"/>
      <c r="URJ236" s="196"/>
      <c r="URK236" s="119"/>
      <c r="URL236" s="47"/>
      <c r="URM236" s="47"/>
      <c r="URN236" s="48"/>
      <c r="URO236" s="49"/>
      <c r="URP236" s="28"/>
      <c r="URQ236" s="196"/>
      <c r="URR236" s="119"/>
      <c r="URS236" s="47"/>
      <c r="URT236" s="47"/>
      <c r="URU236" s="48"/>
      <c r="URV236" s="49"/>
      <c r="URW236" s="28"/>
      <c r="URX236" s="196"/>
      <c r="URY236" s="119"/>
      <c r="URZ236" s="47"/>
      <c r="USA236" s="47"/>
      <c r="USB236" s="48"/>
      <c r="USC236" s="49"/>
      <c r="USD236" s="28"/>
      <c r="USE236" s="196"/>
      <c r="USF236" s="119"/>
      <c r="USG236" s="47"/>
      <c r="USH236" s="47"/>
      <c r="USI236" s="48"/>
      <c r="USJ236" s="49"/>
      <c r="USK236" s="28"/>
      <c r="USL236" s="196"/>
      <c r="USM236" s="119"/>
      <c r="USN236" s="47"/>
      <c r="USO236" s="47"/>
      <c r="USP236" s="48"/>
      <c r="USQ236" s="49"/>
      <c r="USR236" s="28"/>
      <c r="USS236" s="196"/>
      <c r="UST236" s="119"/>
      <c r="USU236" s="47"/>
      <c r="USV236" s="47"/>
      <c r="USW236" s="48"/>
      <c r="USX236" s="49"/>
      <c r="USY236" s="28"/>
      <c r="USZ236" s="196"/>
      <c r="UTA236" s="119"/>
      <c r="UTB236" s="47"/>
      <c r="UTC236" s="47"/>
      <c r="UTD236" s="48"/>
      <c r="UTE236" s="49"/>
      <c r="UTF236" s="28"/>
      <c r="UTG236" s="196"/>
      <c r="UTH236" s="119"/>
      <c r="UTI236" s="47"/>
      <c r="UTJ236" s="47"/>
      <c r="UTK236" s="48"/>
      <c r="UTL236" s="49"/>
      <c r="UTM236" s="28"/>
      <c r="UTN236" s="196"/>
      <c r="UTO236" s="119"/>
      <c r="UTP236" s="47"/>
      <c r="UTQ236" s="47"/>
      <c r="UTR236" s="48"/>
      <c r="UTS236" s="49"/>
      <c r="UTT236" s="28"/>
      <c r="UTU236" s="196"/>
      <c r="UTV236" s="119"/>
      <c r="UTW236" s="47"/>
      <c r="UTX236" s="47"/>
      <c r="UTY236" s="48"/>
      <c r="UTZ236" s="49"/>
      <c r="UUA236" s="28"/>
      <c r="UUB236" s="196"/>
      <c r="UUC236" s="119"/>
      <c r="UUD236" s="47"/>
      <c r="UUE236" s="47"/>
      <c r="UUF236" s="48"/>
      <c r="UUG236" s="49"/>
      <c r="UUH236" s="28"/>
      <c r="UUI236" s="196"/>
      <c r="UUJ236" s="119"/>
      <c r="UUK236" s="47"/>
      <c r="UUL236" s="47"/>
      <c r="UUM236" s="48"/>
      <c r="UUN236" s="49"/>
      <c r="UUO236" s="28"/>
      <c r="UUP236" s="196"/>
      <c r="UUQ236" s="119"/>
      <c r="UUR236" s="47"/>
      <c r="UUS236" s="47"/>
      <c r="UUT236" s="48"/>
      <c r="UUU236" s="49"/>
      <c r="UUV236" s="28"/>
      <c r="UUW236" s="196"/>
      <c r="UUX236" s="119"/>
      <c r="UUY236" s="47"/>
      <c r="UUZ236" s="47"/>
      <c r="UVA236" s="48"/>
      <c r="UVB236" s="49"/>
      <c r="UVC236" s="28"/>
      <c r="UVD236" s="196"/>
      <c r="UVE236" s="119"/>
      <c r="UVF236" s="47"/>
      <c r="UVG236" s="47"/>
      <c r="UVH236" s="48"/>
      <c r="UVI236" s="49"/>
      <c r="UVJ236" s="28"/>
      <c r="UVK236" s="196"/>
      <c r="UVL236" s="119"/>
      <c r="UVM236" s="47"/>
      <c r="UVN236" s="47"/>
      <c r="UVO236" s="48"/>
      <c r="UVP236" s="49"/>
      <c r="UVQ236" s="28"/>
      <c r="UVR236" s="196"/>
      <c r="UVS236" s="119"/>
      <c r="UVT236" s="47"/>
      <c r="UVU236" s="47"/>
      <c r="UVV236" s="48"/>
      <c r="UVW236" s="49"/>
      <c r="UVX236" s="28"/>
      <c r="UVY236" s="196"/>
      <c r="UVZ236" s="119"/>
      <c r="UWA236" s="47"/>
      <c r="UWB236" s="47"/>
      <c r="UWC236" s="48"/>
      <c r="UWD236" s="49"/>
      <c r="UWE236" s="28"/>
      <c r="UWF236" s="196"/>
      <c r="UWG236" s="119"/>
      <c r="UWH236" s="47"/>
      <c r="UWI236" s="47"/>
      <c r="UWJ236" s="48"/>
      <c r="UWK236" s="49"/>
      <c r="UWL236" s="28"/>
      <c r="UWM236" s="196"/>
      <c r="UWN236" s="119"/>
      <c r="UWO236" s="47"/>
      <c r="UWP236" s="47"/>
      <c r="UWQ236" s="48"/>
      <c r="UWR236" s="49"/>
      <c r="UWS236" s="28"/>
      <c r="UWT236" s="196"/>
      <c r="UWU236" s="119"/>
      <c r="UWV236" s="47"/>
      <c r="UWW236" s="47"/>
      <c r="UWX236" s="48"/>
      <c r="UWY236" s="49"/>
      <c r="UWZ236" s="28"/>
      <c r="UXA236" s="196"/>
      <c r="UXB236" s="119"/>
      <c r="UXC236" s="47"/>
      <c r="UXD236" s="47"/>
      <c r="UXE236" s="48"/>
      <c r="UXF236" s="49"/>
      <c r="UXG236" s="28"/>
      <c r="UXH236" s="196"/>
      <c r="UXI236" s="119"/>
      <c r="UXJ236" s="47"/>
      <c r="UXK236" s="47"/>
      <c r="UXL236" s="48"/>
      <c r="UXM236" s="49"/>
      <c r="UXN236" s="28"/>
      <c r="UXO236" s="196"/>
      <c r="UXP236" s="119"/>
      <c r="UXQ236" s="47"/>
      <c r="UXR236" s="47"/>
      <c r="UXS236" s="48"/>
      <c r="UXT236" s="49"/>
      <c r="UXU236" s="28"/>
      <c r="UXV236" s="196"/>
      <c r="UXW236" s="119"/>
      <c r="UXX236" s="47"/>
      <c r="UXY236" s="47"/>
      <c r="UXZ236" s="48"/>
      <c r="UYA236" s="49"/>
      <c r="UYB236" s="28"/>
      <c r="UYC236" s="196"/>
      <c r="UYD236" s="119"/>
      <c r="UYE236" s="47"/>
      <c r="UYF236" s="47"/>
      <c r="UYG236" s="48"/>
      <c r="UYH236" s="49"/>
      <c r="UYI236" s="28"/>
      <c r="UYJ236" s="196"/>
      <c r="UYK236" s="119"/>
      <c r="UYL236" s="47"/>
      <c r="UYM236" s="47"/>
      <c r="UYN236" s="48"/>
      <c r="UYO236" s="49"/>
      <c r="UYP236" s="28"/>
      <c r="UYQ236" s="196"/>
      <c r="UYR236" s="119"/>
      <c r="UYS236" s="47"/>
      <c r="UYT236" s="47"/>
      <c r="UYU236" s="48"/>
      <c r="UYV236" s="49"/>
      <c r="UYW236" s="28"/>
      <c r="UYX236" s="196"/>
      <c r="UYY236" s="119"/>
      <c r="UYZ236" s="47"/>
      <c r="UZA236" s="47"/>
      <c r="UZB236" s="48"/>
      <c r="UZC236" s="49"/>
      <c r="UZD236" s="28"/>
      <c r="UZE236" s="196"/>
      <c r="UZF236" s="119"/>
      <c r="UZG236" s="47"/>
      <c r="UZH236" s="47"/>
      <c r="UZI236" s="48"/>
      <c r="UZJ236" s="49"/>
      <c r="UZK236" s="28"/>
      <c r="UZL236" s="196"/>
      <c r="UZM236" s="119"/>
      <c r="UZN236" s="47"/>
      <c r="UZO236" s="47"/>
      <c r="UZP236" s="48"/>
      <c r="UZQ236" s="49"/>
      <c r="UZR236" s="28"/>
      <c r="UZS236" s="196"/>
      <c r="UZT236" s="119"/>
      <c r="UZU236" s="47"/>
      <c r="UZV236" s="47"/>
      <c r="UZW236" s="48"/>
      <c r="UZX236" s="49"/>
      <c r="UZY236" s="28"/>
      <c r="UZZ236" s="196"/>
      <c r="VAA236" s="119"/>
      <c r="VAB236" s="47"/>
      <c r="VAC236" s="47"/>
      <c r="VAD236" s="48"/>
      <c r="VAE236" s="49"/>
      <c r="VAF236" s="28"/>
      <c r="VAG236" s="196"/>
      <c r="VAH236" s="119"/>
      <c r="VAI236" s="47"/>
      <c r="VAJ236" s="47"/>
      <c r="VAK236" s="48"/>
      <c r="VAL236" s="49"/>
      <c r="VAM236" s="28"/>
      <c r="VAN236" s="196"/>
      <c r="VAO236" s="119"/>
      <c r="VAP236" s="47"/>
      <c r="VAQ236" s="47"/>
      <c r="VAR236" s="48"/>
      <c r="VAS236" s="49"/>
      <c r="VAT236" s="28"/>
      <c r="VAU236" s="196"/>
      <c r="VAV236" s="119"/>
      <c r="VAW236" s="47"/>
      <c r="VAX236" s="47"/>
      <c r="VAY236" s="48"/>
      <c r="VAZ236" s="49"/>
      <c r="VBA236" s="28"/>
      <c r="VBB236" s="196"/>
      <c r="VBC236" s="119"/>
      <c r="VBD236" s="47"/>
      <c r="VBE236" s="47"/>
      <c r="VBF236" s="48"/>
      <c r="VBG236" s="49"/>
      <c r="VBH236" s="28"/>
      <c r="VBI236" s="196"/>
      <c r="VBJ236" s="119"/>
      <c r="VBK236" s="47"/>
      <c r="VBL236" s="47"/>
      <c r="VBM236" s="48"/>
      <c r="VBN236" s="49"/>
      <c r="VBO236" s="28"/>
      <c r="VBP236" s="196"/>
      <c r="VBQ236" s="119"/>
      <c r="VBR236" s="47"/>
      <c r="VBS236" s="47"/>
      <c r="VBT236" s="48"/>
      <c r="VBU236" s="49"/>
      <c r="VBV236" s="28"/>
      <c r="VBW236" s="196"/>
      <c r="VBX236" s="119"/>
      <c r="VBY236" s="47"/>
      <c r="VBZ236" s="47"/>
      <c r="VCA236" s="48"/>
      <c r="VCB236" s="49"/>
      <c r="VCC236" s="28"/>
      <c r="VCD236" s="196"/>
      <c r="VCE236" s="119"/>
      <c r="VCF236" s="47"/>
      <c r="VCG236" s="47"/>
      <c r="VCH236" s="48"/>
      <c r="VCI236" s="49"/>
      <c r="VCJ236" s="28"/>
      <c r="VCK236" s="196"/>
      <c r="VCL236" s="119"/>
      <c r="VCM236" s="47"/>
      <c r="VCN236" s="47"/>
      <c r="VCO236" s="48"/>
      <c r="VCP236" s="49"/>
      <c r="VCQ236" s="28"/>
      <c r="VCR236" s="196"/>
      <c r="VCS236" s="119"/>
      <c r="VCT236" s="47"/>
      <c r="VCU236" s="47"/>
      <c r="VCV236" s="48"/>
      <c r="VCW236" s="49"/>
      <c r="VCX236" s="28"/>
      <c r="VCY236" s="196"/>
      <c r="VCZ236" s="119"/>
      <c r="VDA236" s="47"/>
      <c r="VDB236" s="47"/>
      <c r="VDC236" s="48"/>
      <c r="VDD236" s="49"/>
      <c r="VDE236" s="28"/>
      <c r="VDF236" s="196"/>
      <c r="VDG236" s="119"/>
      <c r="VDH236" s="47"/>
      <c r="VDI236" s="47"/>
      <c r="VDJ236" s="48"/>
      <c r="VDK236" s="49"/>
      <c r="VDL236" s="28"/>
      <c r="VDM236" s="196"/>
      <c r="VDN236" s="119"/>
      <c r="VDO236" s="47"/>
      <c r="VDP236" s="47"/>
      <c r="VDQ236" s="48"/>
      <c r="VDR236" s="49"/>
      <c r="VDS236" s="28"/>
      <c r="VDT236" s="196"/>
      <c r="VDU236" s="119"/>
      <c r="VDV236" s="47"/>
      <c r="VDW236" s="47"/>
      <c r="VDX236" s="48"/>
      <c r="VDY236" s="49"/>
      <c r="VDZ236" s="28"/>
      <c r="VEA236" s="196"/>
      <c r="VEB236" s="119"/>
      <c r="VEC236" s="47"/>
      <c r="VED236" s="47"/>
      <c r="VEE236" s="48"/>
      <c r="VEF236" s="49"/>
      <c r="VEG236" s="28"/>
      <c r="VEH236" s="196"/>
      <c r="VEI236" s="119"/>
      <c r="VEJ236" s="47"/>
      <c r="VEK236" s="47"/>
      <c r="VEL236" s="48"/>
      <c r="VEM236" s="49"/>
      <c r="VEN236" s="28"/>
      <c r="VEO236" s="196"/>
      <c r="VEP236" s="119"/>
      <c r="VEQ236" s="47"/>
      <c r="VER236" s="47"/>
      <c r="VES236" s="48"/>
      <c r="VET236" s="49"/>
      <c r="VEU236" s="28"/>
      <c r="VEV236" s="196"/>
      <c r="VEW236" s="119"/>
      <c r="VEX236" s="47"/>
      <c r="VEY236" s="47"/>
      <c r="VEZ236" s="48"/>
      <c r="VFA236" s="49"/>
      <c r="VFB236" s="28"/>
      <c r="VFC236" s="196"/>
      <c r="VFD236" s="119"/>
      <c r="VFE236" s="47"/>
      <c r="VFF236" s="47"/>
      <c r="VFG236" s="48"/>
      <c r="VFH236" s="49"/>
      <c r="VFI236" s="28"/>
      <c r="VFJ236" s="196"/>
      <c r="VFK236" s="119"/>
      <c r="VFL236" s="47"/>
      <c r="VFM236" s="47"/>
      <c r="VFN236" s="48"/>
      <c r="VFO236" s="49"/>
      <c r="VFP236" s="28"/>
      <c r="VFQ236" s="196"/>
      <c r="VFR236" s="119"/>
      <c r="VFS236" s="47"/>
      <c r="VFT236" s="47"/>
      <c r="VFU236" s="48"/>
      <c r="VFV236" s="49"/>
      <c r="VFW236" s="28"/>
      <c r="VFX236" s="196"/>
      <c r="VFY236" s="119"/>
      <c r="VFZ236" s="47"/>
      <c r="VGA236" s="47"/>
      <c r="VGB236" s="48"/>
      <c r="VGC236" s="49"/>
      <c r="VGD236" s="28"/>
      <c r="VGE236" s="196"/>
      <c r="VGF236" s="119"/>
      <c r="VGG236" s="47"/>
      <c r="VGH236" s="47"/>
      <c r="VGI236" s="48"/>
      <c r="VGJ236" s="49"/>
      <c r="VGK236" s="28"/>
      <c r="VGL236" s="196"/>
      <c r="VGM236" s="119"/>
      <c r="VGN236" s="47"/>
      <c r="VGO236" s="47"/>
      <c r="VGP236" s="48"/>
      <c r="VGQ236" s="49"/>
      <c r="VGR236" s="28"/>
      <c r="VGS236" s="196"/>
      <c r="VGT236" s="119"/>
      <c r="VGU236" s="47"/>
      <c r="VGV236" s="47"/>
      <c r="VGW236" s="48"/>
      <c r="VGX236" s="49"/>
      <c r="VGY236" s="28"/>
      <c r="VGZ236" s="196"/>
      <c r="VHA236" s="119"/>
      <c r="VHB236" s="47"/>
      <c r="VHC236" s="47"/>
      <c r="VHD236" s="48"/>
      <c r="VHE236" s="49"/>
      <c r="VHF236" s="28"/>
      <c r="VHG236" s="196"/>
      <c r="VHH236" s="119"/>
      <c r="VHI236" s="47"/>
      <c r="VHJ236" s="47"/>
      <c r="VHK236" s="48"/>
      <c r="VHL236" s="49"/>
      <c r="VHM236" s="28"/>
      <c r="VHN236" s="196"/>
      <c r="VHO236" s="119"/>
      <c r="VHP236" s="47"/>
      <c r="VHQ236" s="47"/>
      <c r="VHR236" s="48"/>
      <c r="VHS236" s="49"/>
      <c r="VHT236" s="28"/>
      <c r="VHU236" s="196"/>
      <c r="VHV236" s="119"/>
      <c r="VHW236" s="47"/>
      <c r="VHX236" s="47"/>
      <c r="VHY236" s="48"/>
      <c r="VHZ236" s="49"/>
      <c r="VIA236" s="28"/>
      <c r="VIB236" s="196"/>
      <c r="VIC236" s="119"/>
      <c r="VID236" s="47"/>
      <c r="VIE236" s="47"/>
      <c r="VIF236" s="48"/>
      <c r="VIG236" s="49"/>
      <c r="VIH236" s="28"/>
      <c r="VII236" s="196"/>
      <c r="VIJ236" s="119"/>
      <c r="VIK236" s="47"/>
      <c r="VIL236" s="47"/>
      <c r="VIM236" s="48"/>
      <c r="VIN236" s="49"/>
      <c r="VIO236" s="28"/>
      <c r="VIP236" s="196"/>
      <c r="VIQ236" s="119"/>
      <c r="VIR236" s="47"/>
      <c r="VIS236" s="47"/>
      <c r="VIT236" s="48"/>
      <c r="VIU236" s="49"/>
      <c r="VIV236" s="28"/>
      <c r="VIW236" s="196"/>
      <c r="VIX236" s="119"/>
      <c r="VIY236" s="47"/>
      <c r="VIZ236" s="47"/>
      <c r="VJA236" s="48"/>
      <c r="VJB236" s="49"/>
      <c r="VJC236" s="28"/>
      <c r="VJD236" s="196"/>
      <c r="VJE236" s="119"/>
      <c r="VJF236" s="47"/>
      <c r="VJG236" s="47"/>
      <c r="VJH236" s="48"/>
      <c r="VJI236" s="49"/>
      <c r="VJJ236" s="28"/>
      <c r="VJK236" s="196"/>
      <c r="VJL236" s="119"/>
      <c r="VJM236" s="47"/>
      <c r="VJN236" s="47"/>
      <c r="VJO236" s="48"/>
      <c r="VJP236" s="49"/>
      <c r="VJQ236" s="28"/>
      <c r="VJR236" s="196"/>
      <c r="VJS236" s="119"/>
      <c r="VJT236" s="47"/>
      <c r="VJU236" s="47"/>
      <c r="VJV236" s="48"/>
      <c r="VJW236" s="49"/>
      <c r="VJX236" s="28"/>
      <c r="VJY236" s="196"/>
      <c r="VJZ236" s="119"/>
      <c r="VKA236" s="47"/>
      <c r="VKB236" s="47"/>
      <c r="VKC236" s="48"/>
      <c r="VKD236" s="49"/>
      <c r="VKE236" s="28"/>
      <c r="VKF236" s="196"/>
      <c r="VKG236" s="119"/>
      <c r="VKH236" s="47"/>
      <c r="VKI236" s="47"/>
      <c r="VKJ236" s="48"/>
      <c r="VKK236" s="49"/>
      <c r="VKL236" s="28"/>
      <c r="VKM236" s="196"/>
      <c r="VKN236" s="119"/>
      <c r="VKO236" s="47"/>
      <c r="VKP236" s="47"/>
      <c r="VKQ236" s="48"/>
      <c r="VKR236" s="49"/>
      <c r="VKS236" s="28"/>
      <c r="VKT236" s="196"/>
      <c r="VKU236" s="119"/>
      <c r="VKV236" s="47"/>
      <c r="VKW236" s="47"/>
      <c r="VKX236" s="48"/>
      <c r="VKY236" s="49"/>
      <c r="VKZ236" s="28"/>
      <c r="VLA236" s="196"/>
      <c r="VLB236" s="119"/>
      <c r="VLC236" s="47"/>
      <c r="VLD236" s="47"/>
      <c r="VLE236" s="48"/>
      <c r="VLF236" s="49"/>
      <c r="VLG236" s="28"/>
      <c r="VLH236" s="196"/>
      <c r="VLI236" s="119"/>
      <c r="VLJ236" s="47"/>
      <c r="VLK236" s="47"/>
      <c r="VLL236" s="48"/>
      <c r="VLM236" s="49"/>
      <c r="VLN236" s="28"/>
      <c r="VLO236" s="196"/>
      <c r="VLP236" s="119"/>
      <c r="VLQ236" s="47"/>
      <c r="VLR236" s="47"/>
      <c r="VLS236" s="48"/>
      <c r="VLT236" s="49"/>
      <c r="VLU236" s="28"/>
      <c r="VLV236" s="196"/>
      <c r="VLW236" s="119"/>
      <c r="VLX236" s="47"/>
      <c r="VLY236" s="47"/>
      <c r="VLZ236" s="48"/>
      <c r="VMA236" s="49"/>
      <c r="VMB236" s="28"/>
      <c r="VMC236" s="196"/>
      <c r="VMD236" s="119"/>
      <c r="VME236" s="47"/>
      <c r="VMF236" s="47"/>
      <c r="VMG236" s="48"/>
      <c r="VMH236" s="49"/>
      <c r="VMI236" s="28"/>
      <c r="VMJ236" s="196"/>
      <c r="VMK236" s="119"/>
      <c r="VML236" s="47"/>
      <c r="VMM236" s="47"/>
      <c r="VMN236" s="48"/>
      <c r="VMO236" s="49"/>
      <c r="VMP236" s="28"/>
      <c r="VMQ236" s="196"/>
      <c r="VMR236" s="119"/>
      <c r="VMS236" s="47"/>
      <c r="VMT236" s="47"/>
      <c r="VMU236" s="48"/>
      <c r="VMV236" s="49"/>
      <c r="VMW236" s="28"/>
      <c r="VMX236" s="196"/>
      <c r="VMY236" s="119"/>
      <c r="VMZ236" s="47"/>
      <c r="VNA236" s="47"/>
      <c r="VNB236" s="48"/>
      <c r="VNC236" s="49"/>
      <c r="VND236" s="28"/>
      <c r="VNE236" s="196"/>
      <c r="VNF236" s="119"/>
      <c r="VNG236" s="47"/>
      <c r="VNH236" s="47"/>
      <c r="VNI236" s="48"/>
      <c r="VNJ236" s="49"/>
      <c r="VNK236" s="28"/>
      <c r="VNL236" s="196"/>
      <c r="VNM236" s="119"/>
      <c r="VNN236" s="47"/>
      <c r="VNO236" s="47"/>
      <c r="VNP236" s="48"/>
      <c r="VNQ236" s="49"/>
      <c r="VNR236" s="28"/>
      <c r="VNS236" s="196"/>
      <c r="VNT236" s="119"/>
      <c r="VNU236" s="47"/>
      <c r="VNV236" s="47"/>
      <c r="VNW236" s="48"/>
      <c r="VNX236" s="49"/>
      <c r="VNY236" s="28"/>
      <c r="VNZ236" s="196"/>
      <c r="VOA236" s="119"/>
      <c r="VOB236" s="47"/>
      <c r="VOC236" s="47"/>
      <c r="VOD236" s="48"/>
      <c r="VOE236" s="49"/>
      <c r="VOF236" s="28"/>
      <c r="VOG236" s="196"/>
      <c r="VOH236" s="119"/>
      <c r="VOI236" s="47"/>
      <c r="VOJ236" s="47"/>
      <c r="VOK236" s="48"/>
      <c r="VOL236" s="49"/>
      <c r="VOM236" s="28"/>
      <c r="VON236" s="196"/>
      <c r="VOO236" s="119"/>
      <c r="VOP236" s="47"/>
      <c r="VOQ236" s="47"/>
      <c r="VOR236" s="48"/>
      <c r="VOS236" s="49"/>
      <c r="VOT236" s="28"/>
      <c r="VOU236" s="196"/>
      <c r="VOV236" s="119"/>
      <c r="VOW236" s="47"/>
      <c r="VOX236" s="47"/>
      <c r="VOY236" s="48"/>
      <c r="VOZ236" s="49"/>
      <c r="VPA236" s="28"/>
      <c r="VPB236" s="196"/>
      <c r="VPC236" s="119"/>
      <c r="VPD236" s="47"/>
      <c r="VPE236" s="47"/>
      <c r="VPF236" s="48"/>
      <c r="VPG236" s="49"/>
      <c r="VPH236" s="28"/>
      <c r="VPI236" s="196"/>
      <c r="VPJ236" s="119"/>
      <c r="VPK236" s="47"/>
      <c r="VPL236" s="47"/>
      <c r="VPM236" s="48"/>
      <c r="VPN236" s="49"/>
      <c r="VPO236" s="28"/>
      <c r="VPP236" s="196"/>
      <c r="VPQ236" s="119"/>
      <c r="VPR236" s="47"/>
      <c r="VPS236" s="47"/>
      <c r="VPT236" s="48"/>
      <c r="VPU236" s="49"/>
      <c r="VPV236" s="28"/>
      <c r="VPW236" s="196"/>
      <c r="VPX236" s="119"/>
      <c r="VPY236" s="47"/>
      <c r="VPZ236" s="47"/>
      <c r="VQA236" s="48"/>
      <c r="VQB236" s="49"/>
      <c r="VQC236" s="28"/>
      <c r="VQD236" s="196"/>
      <c r="VQE236" s="119"/>
      <c r="VQF236" s="47"/>
      <c r="VQG236" s="47"/>
      <c r="VQH236" s="48"/>
      <c r="VQI236" s="49"/>
      <c r="VQJ236" s="28"/>
      <c r="VQK236" s="196"/>
      <c r="VQL236" s="119"/>
      <c r="VQM236" s="47"/>
      <c r="VQN236" s="47"/>
      <c r="VQO236" s="48"/>
      <c r="VQP236" s="49"/>
      <c r="VQQ236" s="28"/>
      <c r="VQR236" s="196"/>
      <c r="VQS236" s="119"/>
      <c r="VQT236" s="47"/>
      <c r="VQU236" s="47"/>
      <c r="VQV236" s="48"/>
      <c r="VQW236" s="49"/>
      <c r="VQX236" s="28"/>
      <c r="VQY236" s="196"/>
      <c r="VQZ236" s="119"/>
      <c r="VRA236" s="47"/>
      <c r="VRB236" s="47"/>
      <c r="VRC236" s="48"/>
      <c r="VRD236" s="49"/>
      <c r="VRE236" s="28"/>
      <c r="VRF236" s="196"/>
      <c r="VRG236" s="119"/>
      <c r="VRH236" s="47"/>
      <c r="VRI236" s="47"/>
      <c r="VRJ236" s="48"/>
      <c r="VRK236" s="49"/>
      <c r="VRL236" s="28"/>
      <c r="VRM236" s="196"/>
      <c r="VRN236" s="119"/>
      <c r="VRO236" s="47"/>
      <c r="VRP236" s="47"/>
      <c r="VRQ236" s="48"/>
      <c r="VRR236" s="49"/>
      <c r="VRS236" s="28"/>
      <c r="VRT236" s="196"/>
      <c r="VRU236" s="119"/>
      <c r="VRV236" s="47"/>
      <c r="VRW236" s="47"/>
      <c r="VRX236" s="48"/>
      <c r="VRY236" s="49"/>
      <c r="VRZ236" s="28"/>
      <c r="VSA236" s="196"/>
      <c r="VSB236" s="119"/>
      <c r="VSC236" s="47"/>
      <c r="VSD236" s="47"/>
      <c r="VSE236" s="48"/>
      <c r="VSF236" s="49"/>
      <c r="VSG236" s="28"/>
      <c r="VSH236" s="196"/>
      <c r="VSI236" s="119"/>
      <c r="VSJ236" s="47"/>
      <c r="VSK236" s="47"/>
      <c r="VSL236" s="48"/>
      <c r="VSM236" s="49"/>
      <c r="VSN236" s="28"/>
      <c r="VSO236" s="196"/>
      <c r="VSP236" s="119"/>
      <c r="VSQ236" s="47"/>
      <c r="VSR236" s="47"/>
      <c r="VSS236" s="48"/>
      <c r="VST236" s="49"/>
      <c r="VSU236" s="28"/>
      <c r="VSV236" s="196"/>
      <c r="VSW236" s="119"/>
      <c r="VSX236" s="47"/>
      <c r="VSY236" s="47"/>
      <c r="VSZ236" s="48"/>
      <c r="VTA236" s="49"/>
      <c r="VTB236" s="28"/>
      <c r="VTC236" s="196"/>
      <c r="VTD236" s="119"/>
      <c r="VTE236" s="47"/>
      <c r="VTF236" s="47"/>
      <c r="VTG236" s="48"/>
      <c r="VTH236" s="49"/>
      <c r="VTI236" s="28"/>
      <c r="VTJ236" s="196"/>
      <c r="VTK236" s="119"/>
      <c r="VTL236" s="47"/>
      <c r="VTM236" s="47"/>
      <c r="VTN236" s="48"/>
      <c r="VTO236" s="49"/>
      <c r="VTP236" s="28"/>
      <c r="VTQ236" s="196"/>
      <c r="VTR236" s="119"/>
      <c r="VTS236" s="47"/>
      <c r="VTT236" s="47"/>
      <c r="VTU236" s="48"/>
      <c r="VTV236" s="49"/>
      <c r="VTW236" s="28"/>
      <c r="VTX236" s="196"/>
      <c r="VTY236" s="119"/>
      <c r="VTZ236" s="47"/>
      <c r="VUA236" s="47"/>
      <c r="VUB236" s="48"/>
      <c r="VUC236" s="49"/>
      <c r="VUD236" s="28"/>
      <c r="VUE236" s="196"/>
      <c r="VUF236" s="119"/>
      <c r="VUG236" s="47"/>
      <c r="VUH236" s="47"/>
      <c r="VUI236" s="48"/>
      <c r="VUJ236" s="49"/>
      <c r="VUK236" s="28"/>
      <c r="VUL236" s="196"/>
      <c r="VUM236" s="119"/>
      <c r="VUN236" s="47"/>
      <c r="VUO236" s="47"/>
      <c r="VUP236" s="48"/>
      <c r="VUQ236" s="49"/>
      <c r="VUR236" s="28"/>
      <c r="VUS236" s="196"/>
      <c r="VUT236" s="119"/>
      <c r="VUU236" s="47"/>
      <c r="VUV236" s="47"/>
      <c r="VUW236" s="48"/>
      <c r="VUX236" s="49"/>
      <c r="VUY236" s="28"/>
      <c r="VUZ236" s="196"/>
      <c r="VVA236" s="119"/>
      <c r="VVB236" s="47"/>
      <c r="VVC236" s="47"/>
      <c r="VVD236" s="48"/>
      <c r="VVE236" s="49"/>
      <c r="VVF236" s="28"/>
      <c r="VVG236" s="196"/>
      <c r="VVH236" s="119"/>
      <c r="VVI236" s="47"/>
      <c r="VVJ236" s="47"/>
      <c r="VVK236" s="48"/>
      <c r="VVL236" s="49"/>
      <c r="VVM236" s="28"/>
      <c r="VVN236" s="196"/>
      <c r="VVO236" s="119"/>
      <c r="VVP236" s="47"/>
      <c r="VVQ236" s="47"/>
      <c r="VVR236" s="48"/>
      <c r="VVS236" s="49"/>
      <c r="VVT236" s="28"/>
      <c r="VVU236" s="196"/>
      <c r="VVV236" s="119"/>
      <c r="VVW236" s="47"/>
      <c r="VVX236" s="47"/>
      <c r="VVY236" s="48"/>
      <c r="VVZ236" s="49"/>
      <c r="VWA236" s="28"/>
      <c r="VWB236" s="196"/>
      <c r="VWC236" s="119"/>
      <c r="VWD236" s="47"/>
      <c r="VWE236" s="47"/>
      <c r="VWF236" s="48"/>
      <c r="VWG236" s="49"/>
      <c r="VWH236" s="28"/>
      <c r="VWI236" s="196"/>
      <c r="VWJ236" s="119"/>
      <c r="VWK236" s="47"/>
      <c r="VWL236" s="47"/>
      <c r="VWM236" s="48"/>
      <c r="VWN236" s="49"/>
      <c r="VWO236" s="28"/>
      <c r="VWP236" s="196"/>
      <c r="VWQ236" s="119"/>
      <c r="VWR236" s="47"/>
      <c r="VWS236" s="47"/>
      <c r="VWT236" s="48"/>
      <c r="VWU236" s="49"/>
      <c r="VWV236" s="28"/>
      <c r="VWW236" s="196"/>
      <c r="VWX236" s="119"/>
      <c r="VWY236" s="47"/>
      <c r="VWZ236" s="47"/>
      <c r="VXA236" s="48"/>
      <c r="VXB236" s="49"/>
      <c r="VXC236" s="28"/>
      <c r="VXD236" s="196"/>
      <c r="VXE236" s="119"/>
      <c r="VXF236" s="47"/>
      <c r="VXG236" s="47"/>
      <c r="VXH236" s="48"/>
      <c r="VXI236" s="49"/>
      <c r="VXJ236" s="28"/>
      <c r="VXK236" s="196"/>
      <c r="VXL236" s="119"/>
      <c r="VXM236" s="47"/>
      <c r="VXN236" s="47"/>
      <c r="VXO236" s="48"/>
      <c r="VXP236" s="49"/>
      <c r="VXQ236" s="28"/>
      <c r="VXR236" s="196"/>
      <c r="VXS236" s="119"/>
      <c r="VXT236" s="47"/>
      <c r="VXU236" s="47"/>
      <c r="VXV236" s="48"/>
      <c r="VXW236" s="49"/>
      <c r="VXX236" s="28"/>
      <c r="VXY236" s="196"/>
      <c r="VXZ236" s="119"/>
      <c r="VYA236" s="47"/>
      <c r="VYB236" s="47"/>
      <c r="VYC236" s="48"/>
      <c r="VYD236" s="49"/>
      <c r="VYE236" s="28"/>
      <c r="VYF236" s="196"/>
      <c r="VYG236" s="119"/>
      <c r="VYH236" s="47"/>
      <c r="VYI236" s="47"/>
      <c r="VYJ236" s="48"/>
      <c r="VYK236" s="49"/>
      <c r="VYL236" s="28"/>
      <c r="VYM236" s="196"/>
      <c r="VYN236" s="119"/>
      <c r="VYO236" s="47"/>
      <c r="VYP236" s="47"/>
      <c r="VYQ236" s="48"/>
      <c r="VYR236" s="49"/>
      <c r="VYS236" s="28"/>
      <c r="VYT236" s="196"/>
      <c r="VYU236" s="119"/>
      <c r="VYV236" s="47"/>
      <c r="VYW236" s="47"/>
      <c r="VYX236" s="48"/>
      <c r="VYY236" s="49"/>
      <c r="VYZ236" s="28"/>
      <c r="VZA236" s="196"/>
      <c r="VZB236" s="119"/>
      <c r="VZC236" s="47"/>
      <c r="VZD236" s="47"/>
      <c r="VZE236" s="48"/>
      <c r="VZF236" s="49"/>
      <c r="VZG236" s="28"/>
      <c r="VZH236" s="196"/>
      <c r="VZI236" s="119"/>
      <c r="VZJ236" s="47"/>
      <c r="VZK236" s="47"/>
      <c r="VZL236" s="48"/>
      <c r="VZM236" s="49"/>
      <c r="VZN236" s="28"/>
      <c r="VZO236" s="196"/>
      <c r="VZP236" s="119"/>
      <c r="VZQ236" s="47"/>
      <c r="VZR236" s="47"/>
      <c r="VZS236" s="48"/>
      <c r="VZT236" s="49"/>
      <c r="VZU236" s="28"/>
      <c r="VZV236" s="196"/>
      <c r="VZW236" s="119"/>
      <c r="VZX236" s="47"/>
      <c r="VZY236" s="47"/>
      <c r="VZZ236" s="48"/>
      <c r="WAA236" s="49"/>
      <c r="WAB236" s="28"/>
      <c r="WAC236" s="196"/>
      <c r="WAD236" s="119"/>
      <c r="WAE236" s="47"/>
      <c r="WAF236" s="47"/>
      <c r="WAG236" s="48"/>
      <c r="WAH236" s="49"/>
      <c r="WAI236" s="28"/>
      <c r="WAJ236" s="196"/>
      <c r="WAK236" s="119"/>
      <c r="WAL236" s="47"/>
      <c r="WAM236" s="47"/>
      <c r="WAN236" s="48"/>
      <c r="WAO236" s="49"/>
      <c r="WAP236" s="28"/>
      <c r="WAQ236" s="196"/>
      <c r="WAR236" s="119"/>
      <c r="WAS236" s="47"/>
      <c r="WAT236" s="47"/>
      <c r="WAU236" s="48"/>
      <c r="WAV236" s="49"/>
      <c r="WAW236" s="28"/>
      <c r="WAX236" s="196"/>
      <c r="WAY236" s="119"/>
      <c r="WAZ236" s="47"/>
      <c r="WBA236" s="47"/>
      <c r="WBB236" s="48"/>
      <c r="WBC236" s="49"/>
      <c r="WBD236" s="28"/>
      <c r="WBE236" s="196"/>
      <c r="WBF236" s="119"/>
      <c r="WBG236" s="47"/>
      <c r="WBH236" s="47"/>
      <c r="WBI236" s="48"/>
      <c r="WBJ236" s="49"/>
      <c r="WBK236" s="28"/>
      <c r="WBL236" s="196"/>
      <c r="WBM236" s="119"/>
      <c r="WBN236" s="47"/>
      <c r="WBO236" s="47"/>
      <c r="WBP236" s="48"/>
      <c r="WBQ236" s="49"/>
      <c r="WBR236" s="28"/>
      <c r="WBS236" s="196"/>
      <c r="WBT236" s="119"/>
      <c r="WBU236" s="47"/>
      <c r="WBV236" s="47"/>
      <c r="WBW236" s="48"/>
      <c r="WBX236" s="49"/>
      <c r="WBY236" s="28"/>
      <c r="WBZ236" s="196"/>
      <c r="WCA236" s="119"/>
      <c r="WCB236" s="47"/>
      <c r="WCC236" s="47"/>
      <c r="WCD236" s="48"/>
      <c r="WCE236" s="49"/>
      <c r="WCF236" s="28"/>
      <c r="WCG236" s="196"/>
      <c r="WCH236" s="119"/>
      <c r="WCI236" s="47"/>
      <c r="WCJ236" s="47"/>
      <c r="WCK236" s="48"/>
      <c r="WCL236" s="49"/>
      <c r="WCM236" s="28"/>
      <c r="WCN236" s="196"/>
      <c r="WCO236" s="119"/>
      <c r="WCP236" s="47"/>
      <c r="WCQ236" s="47"/>
      <c r="WCR236" s="48"/>
      <c r="WCS236" s="49"/>
      <c r="WCT236" s="28"/>
      <c r="WCU236" s="196"/>
      <c r="WCV236" s="119"/>
      <c r="WCW236" s="47"/>
      <c r="WCX236" s="47"/>
      <c r="WCY236" s="48"/>
      <c r="WCZ236" s="49"/>
      <c r="WDA236" s="28"/>
      <c r="WDB236" s="196"/>
      <c r="WDC236" s="119"/>
      <c r="WDD236" s="47"/>
      <c r="WDE236" s="47"/>
      <c r="WDF236" s="48"/>
      <c r="WDG236" s="49"/>
      <c r="WDH236" s="28"/>
      <c r="WDI236" s="196"/>
      <c r="WDJ236" s="119"/>
      <c r="WDK236" s="47"/>
      <c r="WDL236" s="47"/>
      <c r="WDM236" s="48"/>
      <c r="WDN236" s="49"/>
      <c r="WDO236" s="28"/>
      <c r="WDP236" s="196"/>
      <c r="WDQ236" s="119"/>
      <c r="WDR236" s="47"/>
      <c r="WDS236" s="47"/>
      <c r="WDT236" s="48"/>
      <c r="WDU236" s="49"/>
      <c r="WDV236" s="28"/>
      <c r="WDW236" s="196"/>
      <c r="WDX236" s="119"/>
      <c r="WDY236" s="47"/>
      <c r="WDZ236" s="47"/>
      <c r="WEA236" s="48"/>
      <c r="WEB236" s="49"/>
      <c r="WEC236" s="28"/>
      <c r="WED236" s="196"/>
      <c r="WEE236" s="119"/>
      <c r="WEF236" s="47"/>
      <c r="WEG236" s="47"/>
      <c r="WEH236" s="48"/>
      <c r="WEI236" s="49"/>
      <c r="WEJ236" s="28"/>
      <c r="WEK236" s="196"/>
      <c r="WEL236" s="119"/>
      <c r="WEM236" s="47"/>
      <c r="WEN236" s="47"/>
      <c r="WEO236" s="48"/>
      <c r="WEP236" s="49"/>
      <c r="WEQ236" s="28"/>
      <c r="WER236" s="196"/>
      <c r="WES236" s="119"/>
      <c r="WET236" s="47"/>
      <c r="WEU236" s="47"/>
      <c r="WEV236" s="48"/>
      <c r="WEW236" s="49"/>
      <c r="WEX236" s="28"/>
      <c r="WEY236" s="196"/>
      <c r="WEZ236" s="119"/>
      <c r="WFA236" s="47"/>
      <c r="WFB236" s="47"/>
      <c r="WFC236" s="48"/>
      <c r="WFD236" s="49"/>
      <c r="WFE236" s="28"/>
      <c r="WFF236" s="196"/>
      <c r="WFG236" s="119"/>
      <c r="WFH236" s="47"/>
      <c r="WFI236" s="47"/>
      <c r="WFJ236" s="48"/>
      <c r="WFK236" s="49"/>
      <c r="WFL236" s="28"/>
      <c r="WFM236" s="196"/>
      <c r="WFN236" s="119"/>
      <c r="WFO236" s="47"/>
      <c r="WFP236" s="47"/>
      <c r="WFQ236" s="48"/>
      <c r="WFR236" s="49"/>
      <c r="WFS236" s="28"/>
      <c r="WFT236" s="196"/>
      <c r="WFU236" s="119"/>
      <c r="WFV236" s="47"/>
      <c r="WFW236" s="47"/>
      <c r="WFX236" s="48"/>
      <c r="WFY236" s="49"/>
      <c r="WFZ236" s="28"/>
      <c r="WGA236" s="196"/>
      <c r="WGB236" s="119"/>
      <c r="WGC236" s="47"/>
      <c r="WGD236" s="47"/>
      <c r="WGE236" s="48"/>
      <c r="WGF236" s="49"/>
      <c r="WGG236" s="28"/>
      <c r="WGH236" s="196"/>
      <c r="WGI236" s="119"/>
      <c r="WGJ236" s="47"/>
      <c r="WGK236" s="47"/>
      <c r="WGL236" s="48"/>
      <c r="WGM236" s="49"/>
      <c r="WGN236" s="28"/>
      <c r="WGO236" s="196"/>
      <c r="WGP236" s="119"/>
      <c r="WGQ236" s="47"/>
      <c r="WGR236" s="47"/>
      <c r="WGS236" s="48"/>
      <c r="WGT236" s="49"/>
      <c r="WGU236" s="28"/>
      <c r="WGV236" s="196"/>
      <c r="WGW236" s="119"/>
      <c r="WGX236" s="47"/>
      <c r="WGY236" s="47"/>
      <c r="WGZ236" s="48"/>
      <c r="WHA236" s="49"/>
      <c r="WHB236" s="28"/>
      <c r="WHC236" s="196"/>
      <c r="WHD236" s="119"/>
      <c r="WHE236" s="47"/>
      <c r="WHF236" s="47"/>
      <c r="WHG236" s="48"/>
      <c r="WHH236" s="49"/>
      <c r="WHI236" s="28"/>
      <c r="WHJ236" s="196"/>
      <c r="WHK236" s="119"/>
      <c r="WHL236" s="47"/>
      <c r="WHM236" s="47"/>
      <c r="WHN236" s="48"/>
      <c r="WHO236" s="49"/>
      <c r="WHP236" s="28"/>
      <c r="WHQ236" s="196"/>
      <c r="WHR236" s="119"/>
      <c r="WHS236" s="47"/>
      <c r="WHT236" s="47"/>
      <c r="WHU236" s="48"/>
      <c r="WHV236" s="49"/>
      <c r="WHW236" s="28"/>
      <c r="WHX236" s="196"/>
      <c r="WHY236" s="119"/>
      <c r="WHZ236" s="47"/>
      <c r="WIA236" s="47"/>
      <c r="WIB236" s="48"/>
      <c r="WIC236" s="49"/>
      <c r="WID236" s="28"/>
      <c r="WIE236" s="196"/>
      <c r="WIF236" s="119"/>
      <c r="WIG236" s="47"/>
      <c r="WIH236" s="47"/>
      <c r="WII236" s="48"/>
      <c r="WIJ236" s="49"/>
      <c r="WIK236" s="28"/>
      <c r="WIL236" s="196"/>
      <c r="WIM236" s="119"/>
      <c r="WIN236" s="47"/>
      <c r="WIO236" s="47"/>
      <c r="WIP236" s="48"/>
      <c r="WIQ236" s="49"/>
      <c r="WIR236" s="28"/>
      <c r="WIS236" s="196"/>
      <c r="WIT236" s="119"/>
      <c r="WIU236" s="47"/>
      <c r="WIV236" s="47"/>
      <c r="WIW236" s="48"/>
      <c r="WIX236" s="49"/>
      <c r="WIY236" s="28"/>
      <c r="WIZ236" s="196"/>
      <c r="WJA236" s="119"/>
      <c r="WJB236" s="47"/>
      <c r="WJC236" s="47"/>
      <c r="WJD236" s="48"/>
      <c r="WJE236" s="49"/>
      <c r="WJF236" s="28"/>
      <c r="WJG236" s="196"/>
      <c r="WJH236" s="119"/>
      <c r="WJI236" s="47"/>
      <c r="WJJ236" s="47"/>
      <c r="WJK236" s="48"/>
      <c r="WJL236" s="49"/>
      <c r="WJM236" s="28"/>
      <c r="WJN236" s="196"/>
      <c r="WJO236" s="119"/>
      <c r="WJP236" s="47"/>
      <c r="WJQ236" s="47"/>
      <c r="WJR236" s="48"/>
      <c r="WJS236" s="49"/>
      <c r="WJT236" s="28"/>
      <c r="WJU236" s="196"/>
      <c r="WJV236" s="119"/>
      <c r="WJW236" s="47"/>
      <c r="WJX236" s="47"/>
      <c r="WJY236" s="48"/>
      <c r="WJZ236" s="49"/>
      <c r="WKA236" s="28"/>
      <c r="WKB236" s="196"/>
      <c r="WKC236" s="119"/>
      <c r="WKD236" s="47"/>
      <c r="WKE236" s="47"/>
      <c r="WKF236" s="48"/>
      <c r="WKG236" s="49"/>
      <c r="WKH236" s="28"/>
      <c r="WKI236" s="196"/>
      <c r="WKJ236" s="119"/>
      <c r="WKK236" s="47"/>
      <c r="WKL236" s="47"/>
      <c r="WKM236" s="48"/>
      <c r="WKN236" s="49"/>
      <c r="WKO236" s="28"/>
      <c r="WKP236" s="196"/>
      <c r="WKQ236" s="119"/>
      <c r="WKR236" s="47"/>
      <c r="WKS236" s="47"/>
      <c r="WKT236" s="48"/>
      <c r="WKU236" s="49"/>
      <c r="WKV236" s="28"/>
      <c r="WKW236" s="196"/>
      <c r="WKX236" s="119"/>
      <c r="WKY236" s="47"/>
      <c r="WKZ236" s="47"/>
      <c r="WLA236" s="48"/>
      <c r="WLB236" s="49"/>
      <c r="WLC236" s="28"/>
      <c r="WLD236" s="196"/>
      <c r="WLE236" s="119"/>
      <c r="WLF236" s="47"/>
      <c r="WLG236" s="47"/>
      <c r="WLH236" s="48"/>
      <c r="WLI236" s="49"/>
      <c r="WLJ236" s="28"/>
      <c r="WLK236" s="196"/>
      <c r="WLL236" s="119"/>
      <c r="WLM236" s="47"/>
      <c r="WLN236" s="47"/>
      <c r="WLO236" s="48"/>
      <c r="WLP236" s="49"/>
      <c r="WLQ236" s="28"/>
      <c r="WLR236" s="196"/>
      <c r="WLS236" s="119"/>
      <c r="WLT236" s="47"/>
      <c r="WLU236" s="47"/>
      <c r="WLV236" s="48"/>
      <c r="WLW236" s="49"/>
      <c r="WLX236" s="28"/>
      <c r="WLY236" s="196"/>
      <c r="WLZ236" s="119"/>
      <c r="WMA236" s="47"/>
      <c r="WMB236" s="47"/>
      <c r="WMC236" s="48"/>
      <c r="WMD236" s="49"/>
      <c r="WME236" s="28"/>
      <c r="WMF236" s="196"/>
      <c r="WMG236" s="119"/>
      <c r="WMH236" s="47"/>
      <c r="WMI236" s="47"/>
      <c r="WMJ236" s="48"/>
      <c r="WMK236" s="49"/>
      <c r="WML236" s="28"/>
      <c r="WMM236" s="196"/>
      <c r="WMN236" s="119"/>
      <c r="WMO236" s="47"/>
      <c r="WMP236" s="47"/>
      <c r="WMQ236" s="48"/>
      <c r="WMR236" s="49"/>
      <c r="WMS236" s="28"/>
      <c r="WMT236" s="196"/>
      <c r="WMU236" s="119"/>
      <c r="WMV236" s="47"/>
      <c r="WMW236" s="47"/>
      <c r="WMX236" s="48"/>
      <c r="WMY236" s="49"/>
      <c r="WMZ236" s="28"/>
      <c r="WNA236" s="196"/>
      <c r="WNB236" s="119"/>
      <c r="WNC236" s="47"/>
      <c r="WND236" s="47"/>
      <c r="WNE236" s="48"/>
      <c r="WNF236" s="49"/>
      <c r="WNG236" s="28"/>
      <c r="WNH236" s="196"/>
      <c r="WNI236" s="119"/>
      <c r="WNJ236" s="47"/>
      <c r="WNK236" s="47"/>
      <c r="WNL236" s="48"/>
      <c r="WNM236" s="49"/>
      <c r="WNN236" s="28"/>
      <c r="WNO236" s="196"/>
      <c r="WNP236" s="119"/>
      <c r="WNQ236" s="47"/>
      <c r="WNR236" s="47"/>
      <c r="WNS236" s="48"/>
      <c r="WNT236" s="49"/>
      <c r="WNU236" s="28"/>
      <c r="WNV236" s="196"/>
      <c r="WNW236" s="119"/>
      <c r="WNX236" s="47"/>
      <c r="WNY236" s="47"/>
      <c r="WNZ236" s="48"/>
      <c r="WOA236" s="49"/>
      <c r="WOB236" s="28"/>
      <c r="WOC236" s="196"/>
      <c r="WOD236" s="119"/>
      <c r="WOE236" s="47"/>
      <c r="WOF236" s="47"/>
      <c r="WOG236" s="48"/>
      <c r="WOH236" s="49"/>
      <c r="WOI236" s="28"/>
      <c r="WOJ236" s="196"/>
      <c r="WOK236" s="119"/>
      <c r="WOL236" s="47"/>
      <c r="WOM236" s="47"/>
      <c r="WON236" s="48"/>
      <c r="WOO236" s="49"/>
      <c r="WOP236" s="28"/>
      <c r="WOQ236" s="196"/>
      <c r="WOR236" s="119"/>
      <c r="WOS236" s="47"/>
      <c r="WOT236" s="47"/>
      <c r="WOU236" s="48"/>
      <c r="WOV236" s="49"/>
      <c r="WOW236" s="28"/>
      <c r="WOX236" s="196"/>
      <c r="WOY236" s="119"/>
      <c r="WOZ236" s="47"/>
      <c r="WPA236" s="47"/>
      <c r="WPB236" s="48"/>
      <c r="WPC236" s="49"/>
      <c r="WPD236" s="28"/>
      <c r="WPE236" s="196"/>
      <c r="WPF236" s="119"/>
      <c r="WPG236" s="47"/>
      <c r="WPH236" s="47"/>
      <c r="WPI236" s="48"/>
      <c r="WPJ236" s="49"/>
      <c r="WPK236" s="28"/>
      <c r="WPL236" s="196"/>
      <c r="WPM236" s="119"/>
      <c r="WPN236" s="47"/>
      <c r="WPO236" s="47"/>
      <c r="WPP236" s="48"/>
      <c r="WPQ236" s="49"/>
      <c r="WPR236" s="28"/>
      <c r="WPS236" s="196"/>
      <c r="WPT236" s="119"/>
      <c r="WPU236" s="47"/>
      <c r="WPV236" s="47"/>
      <c r="WPW236" s="48"/>
      <c r="WPX236" s="49"/>
      <c r="WPY236" s="28"/>
      <c r="WPZ236" s="196"/>
      <c r="WQA236" s="119"/>
      <c r="WQB236" s="47"/>
      <c r="WQC236" s="47"/>
      <c r="WQD236" s="48"/>
      <c r="WQE236" s="49"/>
      <c r="WQF236" s="28"/>
      <c r="WQG236" s="196"/>
      <c r="WQH236" s="119"/>
      <c r="WQI236" s="47"/>
      <c r="WQJ236" s="47"/>
      <c r="WQK236" s="48"/>
      <c r="WQL236" s="49"/>
      <c r="WQM236" s="28"/>
      <c r="WQN236" s="196"/>
      <c r="WQO236" s="119"/>
      <c r="WQP236" s="47"/>
      <c r="WQQ236" s="47"/>
      <c r="WQR236" s="48"/>
      <c r="WQS236" s="49"/>
      <c r="WQT236" s="28"/>
      <c r="WQU236" s="196"/>
      <c r="WQV236" s="119"/>
      <c r="WQW236" s="47"/>
      <c r="WQX236" s="47"/>
      <c r="WQY236" s="48"/>
      <c r="WQZ236" s="49"/>
      <c r="WRA236" s="28"/>
      <c r="WRB236" s="196"/>
      <c r="WRC236" s="119"/>
      <c r="WRD236" s="47"/>
      <c r="WRE236" s="47"/>
      <c r="WRF236" s="48"/>
      <c r="WRG236" s="49"/>
      <c r="WRH236" s="28"/>
      <c r="WRI236" s="196"/>
      <c r="WRJ236" s="119"/>
      <c r="WRK236" s="47"/>
      <c r="WRL236" s="47"/>
      <c r="WRM236" s="48"/>
      <c r="WRN236" s="49"/>
      <c r="WRO236" s="28"/>
      <c r="WRP236" s="196"/>
      <c r="WRQ236" s="119"/>
      <c r="WRR236" s="47"/>
      <c r="WRS236" s="47"/>
      <c r="WRT236" s="48"/>
      <c r="WRU236" s="49"/>
      <c r="WRV236" s="28"/>
      <c r="WRW236" s="196"/>
      <c r="WRX236" s="119"/>
      <c r="WRY236" s="47"/>
      <c r="WRZ236" s="47"/>
      <c r="WSA236" s="48"/>
      <c r="WSB236" s="49"/>
      <c r="WSC236" s="28"/>
      <c r="WSD236" s="196"/>
      <c r="WSE236" s="119"/>
      <c r="WSF236" s="47"/>
      <c r="WSG236" s="47"/>
      <c r="WSH236" s="48"/>
      <c r="WSI236" s="49"/>
      <c r="WSJ236" s="28"/>
      <c r="WSK236" s="196"/>
      <c r="WSL236" s="119"/>
      <c r="WSM236" s="47"/>
      <c r="WSN236" s="47"/>
      <c r="WSO236" s="48"/>
      <c r="WSP236" s="49"/>
      <c r="WSQ236" s="28"/>
      <c r="WSR236" s="196"/>
      <c r="WSS236" s="119"/>
      <c r="WST236" s="47"/>
      <c r="WSU236" s="47"/>
      <c r="WSV236" s="48"/>
      <c r="WSW236" s="49"/>
      <c r="WSX236" s="28"/>
      <c r="WSY236" s="196"/>
      <c r="WSZ236" s="119"/>
      <c r="WTA236" s="47"/>
      <c r="WTB236" s="47"/>
      <c r="WTC236" s="48"/>
      <c r="WTD236" s="49"/>
      <c r="WTE236" s="28"/>
      <c r="WTF236" s="196"/>
      <c r="WTG236" s="119"/>
      <c r="WTH236" s="47"/>
      <c r="WTI236" s="47"/>
      <c r="WTJ236" s="48"/>
      <c r="WTK236" s="49"/>
      <c r="WTL236" s="28"/>
      <c r="WTM236" s="196"/>
      <c r="WTN236" s="119"/>
      <c r="WTO236" s="47"/>
      <c r="WTP236" s="47"/>
      <c r="WTQ236" s="48"/>
      <c r="WTR236" s="49"/>
      <c r="WTS236" s="28"/>
      <c r="WTT236" s="196"/>
      <c r="WTU236" s="119"/>
      <c r="WTV236" s="47"/>
      <c r="WTW236" s="47"/>
      <c r="WTX236" s="48"/>
      <c r="WTY236" s="49"/>
      <c r="WTZ236" s="28"/>
      <c r="WUA236" s="196"/>
      <c r="WUB236" s="119"/>
      <c r="WUC236" s="47"/>
      <c r="WUD236" s="47"/>
      <c r="WUE236" s="48"/>
      <c r="WUF236" s="49"/>
      <c r="WUG236" s="28"/>
      <c r="WUH236" s="196"/>
      <c r="WUI236" s="119"/>
      <c r="WUJ236" s="47"/>
      <c r="WUK236" s="47"/>
      <c r="WUL236" s="48"/>
      <c r="WUM236" s="49"/>
      <c r="WUN236" s="28"/>
      <c r="WUO236" s="196"/>
      <c r="WUP236" s="119"/>
      <c r="WUQ236" s="47"/>
      <c r="WUR236" s="47"/>
      <c r="WUS236" s="48"/>
      <c r="WUT236" s="49"/>
      <c r="WUU236" s="28"/>
      <c r="WUV236" s="196"/>
      <c r="WUW236" s="119"/>
      <c r="WUX236" s="47"/>
      <c r="WUY236" s="47"/>
      <c r="WUZ236" s="48"/>
      <c r="WVA236" s="49"/>
      <c r="WVB236" s="28"/>
      <c r="WVC236" s="196"/>
      <c r="WVD236" s="119"/>
      <c r="WVE236" s="47"/>
      <c r="WVF236" s="47"/>
      <c r="WVG236" s="48"/>
      <c r="WVH236" s="49"/>
      <c r="WVI236" s="28"/>
      <c r="WVJ236" s="196"/>
      <c r="WVK236" s="119"/>
      <c r="WVL236" s="47"/>
      <c r="WVM236" s="47"/>
      <c r="WVN236" s="48"/>
      <c r="WVO236" s="49"/>
      <c r="WVP236" s="28"/>
      <c r="WVQ236" s="196"/>
      <c r="WVR236" s="119"/>
      <c r="WVS236" s="47"/>
      <c r="WVT236" s="47"/>
      <c r="WVU236" s="48"/>
      <c r="WVV236" s="49"/>
      <c r="WVW236" s="28"/>
      <c r="WVX236" s="196"/>
      <c r="WVY236" s="119"/>
      <c r="WVZ236" s="47"/>
      <c r="WWA236" s="47"/>
      <c r="WWB236" s="48"/>
      <c r="WWC236" s="49"/>
      <c r="WWD236" s="28"/>
      <c r="WWE236" s="196"/>
      <c r="WWF236" s="119"/>
      <c r="WWG236" s="47"/>
      <c r="WWH236" s="47"/>
      <c r="WWI236" s="48"/>
      <c r="WWJ236" s="49"/>
      <c r="WWK236" s="28"/>
      <c r="WWL236" s="196"/>
      <c r="WWM236" s="119"/>
      <c r="WWN236" s="47"/>
      <c r="WWO236" s="47"/>
      <c r="WWP236" s="48"/>
      <c r="WWQ236" s="49"/>
      <c r="WWR236" s="28"/>
      <c r="WWS236" s="196"/>
      <c r="WWT236" s="119"/>
      <c r="WWU236" s="47"/>
      <c r="WWV236" s="47"/>
      <c r="WWW236" s="48"/>
      <c r="WWX236" s="49"/>
      <c r="WWY236" s="28"/>
      <c r="WWZ236" s="196"/>
      <c r="WXA236" s="119"/>
      <c r="WXB236" s="47"/>
      <c r="WXC236" s="47"/>
      <c r="WXD236" s="48"/>
      <c r="WXE236" s="49"/>
      <c r="WXF236" s="28"/>
      <c r="WXG236" s="196"/>
      <c r="WXH236" s="119"/>
      <c r="WXI236" s="47"/>
      <c r="WXJ236" s="47"/>
      <c r="WXK236" s="48"/>
      <c r="WXL236" s="49"/>
      <c r="WXM236" s="28"/>
      <c r="WXN236" s="196"/>
      <c r="WXO236" s="119"/>
      <c r="WXP236" s="47"/>
      <c r="WXQ236" s="47"/>
      <c r="WXR236" s="48"/>
      <c r="WXS236" s="49"/>
      <c r="WXT236" s="28"/>
      <c r="WXU236" s="196"/>
      <c r="WXV236" s="119"/>
      <c r="WXW236" s="47"/>
      <c r="WXX236" s="47"/>
      <c r="WXY236" s="48"/>
      <c r="WXZ236" s="49"/>
      <c r="WYA236" s="28"/>
      <c r="WYB236" s="196"/>
      <c r="WYC236" s="119"/>
      <c r="WYD236" s="47"/>
      <c r="WYE236" s="47"/>
      <c r="WYF236" s="48"/>
      <c r="WYG236" s="49"/>
      <c r="WYH236" s="28"/>
      <c r="WYI236" s="196"/>
      <c r="WYJ236" s="119"/>
      <c r="WYK236" s="47"/>
      <c r="WYL236" s="47"/>
      <c r="WYM236" s="48"/>
      <c r="WYN236" s="49"/>
      <c r="WYO236" s="28"/>
      <c r="WYP236" s="196"/>
      <c r="WYQ236" s="119"/>
      <c r="WYR236" s="47"/>
      <c r="WYS236" s="47"/>
      <c r="WYT236" s="48"/>
      <c r="WYU236" s="49"/>
      <c r="WYV236" s="28"/>
      <c r="WYW236" s="196"/>
      <c r="WYX236" s="119"/>
      <c r="WYY236" s="47"/>
      <c r="WYZ236" s="47"/>
      <c r="WZA236" s="48"/>
      <c r="WZB236" s="49"/>
      <c r="WZC236" s="28"/>
      <c r="WZD236" s="196"/>
      <c r="WZE236" s="119"/>
      <c r="WZF236" s="47"/>
      <c r="WZG236" s="47"/>
      <c r="WZH236" s="48"/>
    </row>
    <row r="237" spans="1:16232" ht="15.75" x14ac:dyDescent="0.25">
      <c r="A237" s="197"/>
      <c r="B237" s="23">
        <v>492</v>
      </c>
      <c r="C237" s="23">
        <v>8910</v>
      </c>
      <c r="D237" s="24" t="s">
        <v>175</v>
      </c>
      <c r="E237" s="27"/>
      <c r="F237" s="201"/>
      <c r="G237" s="201"/>
      <c r="H237" s="201"/>
      <c r="I237" s="196"/>
      <c r="J237" s="119"/>
      <c r="K237" s="47"/>
      <c r="L237" s="47"/>
      <c r="M237" s="48"/>
      <c r="N237" s="49"/>
      <c r="O237" s="28"/>
      <c r="P237" s="196"/>
      <c r="Q237" s="119"/>
      <c r="R237" s="47"/>
      <c r="S237" s="47"/>
      <c r="T237" s="48"/>
      <c r="U237" s="49"/>
      <c r="V237" s="28"/>
      <c r="W237" s="196"/>
      <c r="X237" s="119"/>
      <c r="Y237" s="47"/>
      <c r="Z237" s="47"/>
      <c r="AA237" s="48"/>
      <c r="AB237" s="49"/>
      <c r="AC237" s="28"/>
      <c r="AD237" s="196"/>
      <c r="AE237" s="119"/>
      <c r="AF237" s="47"/>
      <c r="AG237" s="47"/>
      <c r="AH237" s="48"/>
      <c r="AI237" s="49"/>
      <c r="AJ237" s="28"/>
      <c r="AK237" s="196"/>
      <c r="AL237" s="119"/>
      <c r="AM237" s="47"/>
      <c r="AN237" s="47"/>
      <c r="AO237" s="48"/>
      <c r="AP237" s="49"/>
      <c r="AQ237" s="28"/>
      <c r="AR237" s="196"/>
      <c r="AS237" s="119"/>
      <c r="AT237" s="47"/>
      <c r="AU237" s="47"/>
      <c r="AV237" s="48"/>
      <c r="AW237" s="49"/>
      <c r="AX237" s="28"/>
      <c r="AY237" s="196"/>
      <c r="AZ237" s="119"/>
      <c r="BA237" s="47"/>
      <c r="BB237" s="47"/>
      <c r="BC237" s="48"/>
      <c r="BD237" s="49"/>
      <c r="BE237" s="28"/>
      <c r="BF237" s="196"/>
      <c r="BG237" s="119"/>
      <c r="BH237" s="47"/>
      <c r="BI237" s="47"/>
      <c r="BJ237" s="48"/>
      <c r="BK237" s="49"/>
      <c r="BL237" s="28"/>
      <c r="BM237" s="196"/>
      <c r="BN237" s="119"/>
      <c r="BO237" s="47"/>
      <c r="BP237" s="47"/>
      <c r="BQ237" s="48"/>
      <c r="BR237" s="49"/>
      <c r="BS237" s="28"/>
      <c r="BT237" s="196"/>
      <c r="BU237" s="119"/>
      <c r="BV237" s="47"/>
      <c r="BW237" s="47"/>
      <c r="BX237" s="48"/>
      <c r="BY237" s="49"/>
      <c r="BZ237" s="28"/>
      <c r="CA237" s="196"/>
      <c r="CB237" s="119"/>
      <c r="CC237" s="47"/>
      <c r="CD237" s="47"/>
      <c r="CE237" s="48"/>
      <c r="CF237" s="49"/>
      <c r="CG237" s="28"/>
      <c r="CH237" s="196"/>
      <c r="CI237" s="119"/>
      <c r="CJ237" s="47"/>
      <c r="CK237" s="47"/>
      <c r="CL237" s="48"/>
      <c r="CM237" s="49"/>
      <c r="CN237" s="28"/>
      <c r="CO237" s="196"/>
      <c r="CP237" s="119"/>
      <c r="CQ237" s="47"/>
      <c r="CR237" s="47"/>
      <c r="CS237" s="48"/>
      <c r="CT237" s="49"/>
      <c r="CU237" s="28"/>
      <c r="CV237" s="196"/>
      <c r="CW237" s="119"/>
      <c r="CX237" s="47"/>
      <c r="CY237" s="47"/>
      <c r="CZ237" s="48"/>
      <c r="DA237" s="49"/>
      <c r="DB237" s="28"/>
      <c r="DC237" s="196"/>
      <c r="DD237" s="119"/>
      <c r="DE237" s="47"/>
      <c r="DF237" s="47"/>
      <c r="DG237" s="48"/>
      <c r="DH237" s="49"/>
      <c r="DI237" s="28"/>
      <c r="DJ237" s="196"/>
      <c r="DK237" s="119"/>
      <c r="DL237" s="47"/>
      <c r="DM237" s="47"/>
      <c r="DN237" s="48"/>
      <c r="DO237" s="49"/>
      <c r="DP237" s="28"/>
      <c r="DQ237" s="196"/>
      <c r="DR237" s="119"/>
      <c r="DS237" s="47"/>
      <c r="DT237" s="47"/>
      <c r="DU237" s="48"/>
      <c r="DV237" s="49"/>
      <c r="DW237" s="28"/>
      <c r="DX237" s="196"/>
      <c r="DY237" s="119"/>
      <c r="DZ237" s="47"/>
      <c r="EA237" s="47"/>
      <c r="EB237" s="48"/>
      <c r="EC237" s="49"/>
      <c r="ED237" s="28"/>
      <c r="EE237" s="196"/>
      <c r="EF237" s="119"/>
      <c r="EG237" s="47"/>
      <c r="EH237" s="47"/>
      <c r="EI237" s="48"/>
      <c r="EJ237" s="49"/>
      <c r="EK237" s="28"/>
      <c r="EL237" s="196"/>
      <c r="EM237" s="119"/>
      <c r="EN237" s="47"/>
      <c r="EO237" s="47"/>
      <c r="EP237" s="48"/>
      <c r="EQ237" s="49"/>
      <c r="ER237" s="28"/>
      <c r="ES237" s="196"/>
      <c r="ET237" s="119"/>
      <c r="EU237" s="47"/>
      <c r="EV237" s="47"/>
      <c r="EW237" s="48"/>
      <c r="EX237" s="49"/>
      <c r="EY237" s="28"/>
      <c r="EZ237" s="196"/>
      <c r="FA237" s="119"/>
      <c r="FB237" s="47"/>
      <c r="FC237" s="47"/>
      <c r="FD237" s="48"/>
      <c r="FE237" s="49"/>
      <c r="FF237" s="28"/>
      <c r="FG237" s="196"/>
      <c r="FH237" s="119"/>
      <c r="FI237" s="47"/>
      <c r="FJ237" s="47"/>
      <c r="FK237" s="48"/>
      <c r="FL237" s="49"/>
      <c r="FM237" s="28"/>
      <c r="FN237" s="196"/>
      <c r="FO237" s="119"/>
      <c r="FP237" s="47"/>
      <c r="FQ237" s="47"/>
      <c r="FR237" s="48"/>
      <c r="FS237" s="49"/>
      <c r="FT237" s="28"/>
      <c r="FU237" s="196"/>
      <c r="FV237" s="119"/>
      <c r="FW237" s="47"/>
      <c r="FX237" s="47"/>
      <c r="FY237" s="48"/>
      <c r="FZ237" s="49"/>
      <c r="GA237" s="28"/>
      <c r="GB237" s="196"/>
      <c r="GC237" s="119"/>
      <c r="GD237" s="47"/>
      <c r="GE237" s="47"/>
      <c r="GF237" s="48"/>
      <c r="GG237" s="49"/>
      <c r="GH237" s="28"/>
      <c r="GI237" s="196"/>
      <c r="GJ237" s="119"/>
      <c r="GK237" s="47"/>
      <c r="GL237" s="47"/>
      <c r="GM237" s="48"/>
      <c r="GN237" s="49"/>
      <c r="GO237" s="28"/>
      <c r="GP237" s="196"/>
      <c r="GQ237" s="119"/>
      <c r="GR237" s="47"/>
      <c r="GS237" s="47"/>
      <c r="GT237" s="48"/>
      <c r="GU237" s="49"/>
      <c r="GV237" s="28"/>
      <c r="GW237" s="196"/>
      <c r="GX237" s="119"/>
      <c r="GY237" s="47"/>
      <c r="GZ237" s="47"/>
      <c r="HA237" s="48"/>
      <c r="HB237" s="49"/>
      <c r="HC237" s="28"/>
      <c r="HD237" s="196"/>
      <c r="HE237" s="119"/>
      <c r="HF237" s="47"/>
      <c r="HG237" s="47"/>
      <c r="HH237" s="48"/>
      <c r="HI237" s="49"/>
      <c r="HJ237" s="28"/>
      <c r="HK237" s="196"/>
      <c r="HL237" s="119"/>
      <c r="HM237" s="47"/>
      <c r="HN237" s="47"/>
      <c r="HO237" s="48"/>
      <c r="HP237" s="49"/>
      <c r="HQ237" s="28"/>
      <c r="HR237" s="196"/>
      <c r="HS237" s="119"/>
      <c r="HT237" s="47"/>
      <c r="HU237" s="47"/>
      <c r="HV237" s="48"/>
      <c r="HW237" s="49"/>
      <c r="HX237" s="28"/>
      <c r="HY237" s="196"/>
      <c r="HZ237" s="119"/>
      <c r="IA237" s="47"/>
      <c r="IB237" s="47"/>
      <c r="IC237" s="48"/>
      <c r="ID237" s="49"/>
      <c r="IE237" s="28"/>
      <c r="IF237" s="196"/>
      <c r="IG237" s="119"/>
      <c r="IH237" s="47"/>
      <c r="II237" s="47"/>
      <c r="IJ237" s="48"/>
      <c r="IK237" s="49"/>
      <c r="IL237" s="28"/>
      <c r="IM237" s="196"/>
      <c r="IN237" s="119"/>
      <c r="IO237" s="47"/>
      <c r="IP237" s="47"/>
      <c r="IQ237" s="48"/>
      <c r="IR237" s="49"/>
      <c r="IS237" s="28"/>
      <c r="IT237" s="196"/>
      <c r="IU237" s="119"/>
      <c r="IV237" s="47"/>
      <c r="IW237" s="47"/>
      <c r="IX237" s="48"/>
      <c r="IY237" s="49"/>
      <c r="IZ237" s="28"/>
      <c r="JA237" s="196"/>
      <c r="JB237" s="119"/>
      <c r="JC237" s="47"/>
      <c r="JD237" s="47"/>
      <c r="JE237" s="48"/>
      <c r="JF237" s="49"/>
      <c r="JG237" s="28"/>
      <c r="JH237" s="196"/>
      <c r="JI237" s="119"/>
      <c r="JJ237" s="47"/>
      <c r="JK237" s="47"/>
      <c r="JL237" s="48"/>
      <c r="JM237" s="49"/>
      <c r="JN237" s="28"/>
      <c r="JO237" s="196"/>
      <c r="JP237" s="119"/>
      <c r="JQ237" s="47"/>
      <c r="JR237" s="47"/>
      <c r="JS237" s="48"/>
      <c r="JT237" s="49"/>
      <c r="JU237" s="28"/>
      <c r="JV237" s="196"/>
      <c r="JW237" s="119"/>
      <c r="JX237" s="47"/>
      <c r="JY237" s="47"/>
      <c r="JZ237" s="48"/>
      <c r="KA237" s="49"/>
      <c r="KB237" s="28"/>
      <c r="KC237" s="196"/>
      <c r="KD237" s="119"/>
      <c r="KE237" s="47"/>
      <c r="KF237" s="47"/>
      <c r="KG237" s="48"/>
      <c r="KH237" s="49"/>
      <c r="KI237" s="28"/>
      <c r="KJ237" s="196"/>
      <c r="KK237" s="119"/>
      <c r="KL237" s="47"/>
      <c r="KM237" s="47"/>
      <c r="KN237" s="48"/>
      <c r="KO237" s="49"/>
      <c r="KP237" s="28"/>
      <c r="KQ237" s="196"/>
      <c r="KR237" s="119"/>
      <c r="KS237" s="47"/>
      <c r="KT237" s="47"/>
      <c r="KU237" s="48"/>
      <c r="KV237" s="49"/>
      <c r="KW237" s="28"/>
      <c r="KX237" s="196"/>
      <c r="KY237" s="119"/>
      <c r="KZ237" s="47"/>
      <c r="LA237" s="47"/>
      <c r="LB237" s="48"/>
      <c r="LC237" s="49"/>
      <c r="LD237" s="28"/>
      <c r="LE237" s="196"/>
      <c r="LF237" s="119"/>
      <c r="LG237" s="47"/>
      <c r="LH237" s="47"/>
      <c r="LI237" s="48"/>
      <c r="LJ237" s="49"/>
      <c r="LK237" s="28"/>
      <c r="LL237" s="196"/>
      <c r="LM237" s="119"/>
      <c r="LN237" s="47"/>
      <c r="LO237" s="47"/>
      <c r="LP237" s="48"/>
      <c r="LQ237" s="49"/>
      <c r="LR237" s="28"/>
      <c r="LS237" s="196"/>
      <c r="LT237" s="119"/>
      <c r="LU237" s="47"/>
      <c r="LV237" s="47"/>
      <c r="LW237" s="48"/>
      <c r="LX237" s="49"/>
      <c r="LY237" s="28"/>
      <c r="LZ237" s="196"/>
      <c r="MA237" s="119"/>
      <c r="MB237" s="47"/>
      <c r="MC237" s="47"/>
      <c r="MD237" s="48"/>
      <c r="ME237" s="49"/>
      <c r="MF237" s="28"/>
      <c r="MG237" s="196"/>
      <c r="MH237" s="119"/>
      <c r="MI237" s="47"/>
      <c r="MJ237" s="47"/>
      <c r="MK237" s="48"/>
      <c r="ML237" s="49"/>
      <c r="MM237" s="28"/>
      <c r="MN237" s="196"/>
      <c r="MO237" s="119"/>
      <c r="MP237" s="47"/>
      <c r="MQ237" s="47"/>
      <c r="MR237" s="48"/>
      <c r="MS237" s="49"/>
      <c r="MT237" s="28"/>
      <c r="MU237" s="196"/>
      <c r="MV237" s="119"/>
      <c r="MW237" s="47"/>
      <c r="MX237" s="47"/>
      <c r="MY237" s="48"/>
      <c r="MZ237" s="49"/>
      <c r="NA237" s="28"/>
      <c r="NB237" s="196"/>
      <c r="NC237" s="119"/>
      <c r="ND237" s="47"/>
      <c r="NE237" s="47"/>
      <c r="NF237" s="48"/>
      <c r="NG237" s="49"/>
      <c r="NH237" s="28"/>
      <c r="NI237" s="196"/>
      <c r="NJ237" s="119"/>
      <c r="NK237" s="47"/>
      <c r="NL237" s="47"/>
      <c r="NM237" s="48"/>
      <c r="NN237" s="49"/>
      <c r="NO237" s="28"/>
      <c r="NP237" s="196"/>
      <c r="NQ237" s="119"/>
      <c r="NR237" s="47"/>
      <c r="NS237" s="47"/>
      <c r="NT237" s="48"/>
      <c r="NU237" s="49"/>
      <c r="NV237" s="28"/>
      <c r="NW237" s="196"/>
      <c r="NX237" s="119"/>
      <c r="NY237" s="47"/>
      <c r="NZ237" s="47"/>
      <c r="OA237" s="48"/>
      <c r="OB237" s="49"/>
      <c r="OC237" s="28"/>
      <c r="OD237" s="196"/>
      <c r="OE237" s="119"/>
      <c r="OF237" s="47"/>
      <c r="OG237" s="47"/>
      <c r="OH237" s="48"/>
      <c r="OI237" s="49"/>
      <c r="OJ237" s="28"/>
      <c r="OK237" s="196"/>
      <c r="OL237" s="119"/>
      <c r="OM237" s="47"/>
      <c r="ON237" s="47"/>
      <c r="OO237" s="48"/>
      <c r="OP237" s="49"/>
      <c r="OQ237" s="28"/>
      <c r="OR237" s="196"/>
      <c r="OS237" s="119"/>
      <c r="OT237" s="47"/>
      <c r="OU237" s="47"/>
      <c r="OV237" s="48"/>
      <c r="OW237" s="49"/>
      <c r="OX237" s="28"/>
      <c r="OY237" s="196"/>
      <c r="OZ237" s="119"/>
      <c r="PA237" s="47"/>
      <c r="PB237" s="47"/>
      <c r="PC237" s="48"/>
      <c r="PD237" s="49"/>
      <c r="PE237" s="28"/>
      <c r="PF237" s="196"/>
      <c r="PG237" s="119"/>
      <c r="PH237" s="47"/>
      <c r="PI237" s="47"/>
      <c r="PJ237" s="48"/>
      <c r="PK237" s="49"/>
      <c r="PL237" s="28"/>
      <c r="PM237" s="196"/>
      <c r="PN237" s="119"/>
      <c r="PO237" s="47"/>
      <c r="PP237" s="47"/>
      <c r="PQ237" s="48"/>
      <c r="PR237" s="49"/>
      <c r="PS237" s="28"/>
      <c r="PT237" s="196"/>
      <c r="PU237" s="119"/>
      <c r="PV237" s="47"/>
      <c r="PW237" s="47"/>
      <c r="PX237" s="48"/>
      <c r="PY237" s="49"/>
      <c r="PZ237" s="28"/>
      <c r="QA237" s="196"/>
      <c r="QB237" s="119"/>
      <c r="QC237" s="47"/>
      <c r="QD237" s="47"/>
      <c r="QE237" s="48"/>
      <c r="QF237" s="49"/>
      <c r="QG237" s="28"/>
      <c r="QH237" s="196"/>
      <c r="QI237" s="119"/>
      <c r="QJ237" s="47"/>
      <c r="QK237" s="47"/>
      <c r="QL237" s="48"/>
      <c r="QM237" s="49"/>
      <c r="QN237" s="28"/>
      <c r="QO237" s="196"/>
      <c r="QP237" s="119"/>
      <c r="QQ237" s="47"/>
      <c r="QR237" s="47"/>
      <c r="QS237" s="48"/>
      <c r="QT237" s="49"/>
      <c r="QU237" s="28"/>
      <c r="QV237" s="196"/>
      <c r="QW237" s="119"/>
      <c r="QX237" s="47"/>
      <c r="QY237" s="47"/>
      <c r="QZ237" s="48"/>
      <c r="RA237" s="49"/>
      <c r="RB237" s="28"/>
      <c r="RC237" s="196"/>
      <c r="RD237" s="119"/>
      <c r="RE237" s="47"/>
      <c r="RF237" s="47"/>
      <c r="RG237" s="48"/>
      <c r="RH237" s="49"/>
      <c r="RI237" s="28"/>
      <c r="RJ237" s="196"/>
      <c r="RK237" s="119"/>
      <c r="RL237" s="47"/>
      <c r="RM237" s="47"/>
      <c r="RN237" s="48"/>
      <c r="RO237" s="49"/>
      <c r="RP237" s="28"/>
      <c r="RQ237" s="196"/>
      <c r="RR237" s="119"/>
      <c r="RS237" s="47"/>
      <c r="RT237" s="47"/>
      <c r="RU237" s="48"/>
      <c r="RV237" s="49"/>
      <c r="RW237" s="28"/>
      <c r="RX237" s="196"/>
      <c r="RY237" s="119"/>
      <c r="RZ237" s="47"/>
      <c r="SA237" s="47"/>
      <c r="SB237" s="48"/>
      <c r="SC237" s="49"/>
      <c r="SD237" s="28"/>
      <c r="SE237" s="196"/>
      <c r="SF237" s="119"/>
      <c r="SG237" s="47"/>
      <c r="SH237" s="47"/>
      <c r="SI237" s="48"/>
      <c r="SJ237" s="49"/>
      <c r="SK237" s="28"/>
      <c r="SL237" s="196"/>
      <c r="SM237" s="119"/>
      <c r="SN237" s="47"/>
      <c r="SO237" s="47"/>
      <c r="SP237" s="48"/>
      <c r="SQ237" s="49"/>
      <c r="SR237" s="28"/>
      <c r="SS237" s="196"/>
      <c r="ST237" s="119"/>
      <c r="SU237" s="47"/>
      <c r="SV237" s="47"/>
      <c r="SW237" s="48"/>
      <c r="SX237" s="49"/>
      <c r="SY237" s="28"/>
      <c r="SZ237" s="196"/>
      <c r="TA237" s="119"/>
      <c r="TB237" s="47"/>
      <c r="TC237" s="47"/>
      <c r="TD237" s="48"/>
      <c r="TE237" s="49"/>
      <c r="TF237" s="28"/>
      <c r="TG237" s="196"/>
      <c r="TH237" s="119"/>
      <c r="TI237" s="47"/>
      <c r="TJ237" s="47"/>
      <c r="TK237" s="48"/>
      <c r="TL237" s="49"/>
      <c r="TM237" s="28"/>
      <c r="TN237" s="196"/>
      <c r="TO237" s="119"/>
      <c r="TP237" s="47"/>
      <c r="TQ237" s="47"/>
      <c r="TR237" s="48"/>
      <c r="TS237" s="49"/>
      <c r="TT237" s="28"/>
      <c r="TU237" s="196"/>
      <c r="TV237" s="119"/>
      <c r="TW237" s="47"/>
      <c r="TX237" s="47"/>
      <c r="TY237" s="48"/>
      <c r="TZ237" s="49"/>
      <c r="UA237" s="28"/>
      <c r="UB237" s="196"/>
      <c r="UC237" s="119"/>
      <c r="UD237" s="47"/>
      <c r="UE237" s="47"/>
      <c r="UF237" s="48"/>
      <c r="UG237" s="49"/>
      <c r="UH237" s="28"/>
      <c r="UI237" s="196"/>
      <c r="UJ237" s="119"/>
      <c r="UK237" s="47"/>
      <c r="UL237" s="47"/>
      <c r="UM237" s="48"/>
      <c r="UN237" s="49"/>
      <c r="UO237" s="28"/>
      <c r="UP237" s="196"/>
      <c r="UQ237" s="119"/>
      <c r="UR237" s="47"/>
      <c r="US237" s="47"/>
      <c r="UT237" s="48"/>
      <c r="UU237" s="49"/>
      <c r="UV237" s="28"/>
      <c r="UW237" s="196"/>
      <c r="UX237" s="119"/>
      <c r="UY237" s="47"/>
      <c r="UZ237" s="47"/>
      <c r="VA237" s="48"/>
      <c r="VB237" s="49"/>
      <c r="VC237" s="28"/>
      <c r="VD237" s="196"/>
      <c r="VE237" s="119"/>
      <c r="VF237" s="47"/>
      <c r="VG237" s="47"/>
      <c r="VH237" s="48"/>
      <c r="VI237" s="49"/>
      <c r="VJ237" s="28"/>
      <c r="VK237" s="196"/>
      <c r="VL237" s="119"/>
      <c r="VM237" s="47"/>
      <c r="VN237" s="47"/>
      <c r="VO237" s="48"/>
      <c r="VP237" s="49"/>
      <c r="VQ237" s="28"/>
      <c r="VR237" s="196"/>
      <c r="VS237" s="119"/>
      <c r="VT237" s="47"/>
      <c r="VU237" s="47"/>
      <c r="VV237" s="48"/>
      <c r="VW237" s="49"/>
      <c r="VX237" s="28"/>
      <c r="VY237" s="196"/>
      <c r="VZ237" s="119"/>
      <c r="WA237" s="47"/>
      <c r="WB237" s="47"/>
      <c r="WC237" s="48"/>
      <c r="WD237" s="49"/>
      <c r="WE237" s="28"/>
      <c r="WF237" s="196"/>
      <c r="WG237" s="119"/>
      <c r="WH237" s="47"/>
      <c r="WI237" s="47"/>
      <c r="WJ237" s="48"/>
      <c r="WK237" s="49"/>
      <c r="WL237" s="28"/>
      <c r="WM237" s="196"/>
      <c r="WN237" s="119"/>
      <c r="WO237" s="47"/>
      <c r="WP237" s="47"/>
      <c r="WQ237" s="48"/>
      <c r="WR237" s="49"/>
      <c r="WS237" s="28"/>
      <c r="WT237" s="196"/>
      <c r="WU237" s="119"/>
      <c r="WV237" s="47"/>
      <c r="WW237" s="47"/>
      <c r="WX237" s="48"/>
      <c r="WY237" s="49"/>
      <c r="WZ237" s="28"/>
      <c r="XA237" s="196"/>
      <c r="XB237" s="119"/>
      <c r="XC237" s="47"/>
      <c r="XD237" s="47"/>
      <c r="XE237" s="48"/>
      <c r="XF237" s="49"/>
      <c r="XG237" s="28"/>
      <c r="XH237" s="196"/>
      <c r="XI237" s="119"/>
      <c r="XJ237" s="47"/>
      <c r="XK237" s="47"/>
      <c r="XL237" s="48"/>
      <c r="XM237" s="49"/>
      <c r="XN237" s="28"/>
      <c r="XO237" s="196"/>
      <c r="XP237" s="119"/>
      <c r="XQ237" s="47"/>
      <c r="XR237" s="47"/>
      <c r="XS237" s="48"/>
      <c r="XT237" s="49"/>
      <c r="XU237" s="28"/>
      <c r="XV237" s="196"/>
      <c r="XW237" s="119"/>
      <c r="XX237" s="47"/>
      <c r="XY237" s="47"/>
      <c r="XZ237" s="48"/>
      <c r="YA237" s="49"/>
      <c r="YB237" s="28"/>
      <c r="YC237" s="196"/>
      <c r="YD237" s="119"/>
      <c r="YE237" s="47"/>
      <c r="YF237" s="47"/>
      <c r="YG237" s="48"/>
      <c r="YH237" s="49"/>
      <c r="YI237" s="28"/>
      <c r="YJ237" s="196"/>
      <c r="YK237" s="119"/>
      <c r="YL237" s="47"/>
      <c r="YM237" s="47"/>
      <c r="YN237" s="48"/>
      <c r="YO237" s="49"/>
      <c r="YP237" s="28"/>
      <c r="YQ237" s="196"/>
      <c r="YR237" s="119"/>
      <c r="YS237" s="47"/>
      <c r="YT237" s="47"/>
      <c r="YU237" s="48"/>
      <c r="YV237" s="49"/>
      <c r="YW237" s="28"/>
      <c r="YX237" s="196"/>
      <c r="YY237" s="119"/>
      <c r="YZ237" s="47"/>
      <c r="ZA237" s="47"/>
      <c r="ZB237" s="48"/>
      <c r="ZC237" s="49"/>
      <c r="ZD237" s="28"/>
      <c r="ZE237" s="196"/>
      <c r="ZF237" s="119"/>
      <c r="ZG237" s="47"/>
      <c r="ZH237" s="47"/>
      <c r="ZI237" s="48"/>
      <c r="ZJ237" s="49"/>
      <c r="ZK237" s="28"/>
      <c r="ZL237" s="196"/>
      <c r="ZM237" s="119"/>
      <c r="ZN237" s="47"/>
      <c r="ZO237" s="47"/>
      <c r="ZP237" s="48"/>
      <c r="ZQ237" s="49"/>
      <c r="ZR237" s="28"/>
      <c r="ZS237" s="196"/>
      <c r="ZT237" s="119"/>
      <c r="ZU237" s="47"/>
      <c r="ZV237" s="47"/>
      <c r="ZW237" s="48"/>
      <c r="ZX237" s="49"/>
      <c r="ZY237" s="28"/>
      <c r="ZZ237" s="196"/>
      <c r="AAA237" s="119"/>
      <c r="AAB237" s="47"/>
      <c r="AAC237" s="47"/>
      <c r="AAD237" s="48"/>
      <c r="AAE237" s="49"/>
      <c r="AAF237" s="28"/>
      <c r="AAG237" s="196"/>
      <c r="AAH237" s="119"/>
      <c r="AAI237" s="47"/>
      <c r="AAJ237" s="47"/>
      <c r="AAK237" s="48"/>
      <c r="AAL237" s="49"/>
      <c r="AAM237" s="28"/>
      <c r="AAN237" s="196"/>
      <c r="AAO237" s="119"/>
      <c r="AAP237" s="47"/>
      <c r="AAQ237" s="47"/>
      <c r="AAR237" s="48"/>
      <c r="AAS237" s="49"/>
      <c r="AAT237" s="28"/>
      <c r="AAU237" s="196"/>
      <c r="AAV237" s="119"/>
      <c r="AAW237" s="47"/>
      <c r="AAX237" s="47"/>
      <c r="AAY237" s="48"/>
      <c r="AAZ237" s="49"/>
      <c r="ABA237" s="28"/>
      <c r="ABB237" s="196"/>
      <c r="ABC237" s="119"/>
      <c r="ABD237" s="47"/>
      <c r="ABE237" s="47"/>
      <c r="ABF237" s="48"/>
      <c r="ABG237" s="49"/>
      <c r="ABH237" s="28"/>
      <c r="ABI237" s="196"/>
      <c r="ABJ237" s="119"/>
      <c r="ABK237" s="47"/>
      <c r="ABL237" s="47"/>
      <c r="ABM237" s="48"/>
      <c r="ABN237" s="49"/>
      <c r="ABO237" s="28"/>
      <c r="ABP237" s="196"/>
      <c r="ABQ237" s="119"/>
      <c r="ABR237" s="47"/>
      <c r="ABS237" s="47"/>
      <c r="ABT237" s="48"/>
      <c r="ABU237" s="49"/>
      <c r="ABV237" s="28"/>
      <c r="ABW237" s="196"/>
      <c r="ABX237" s="119"/>
      <c r="ABY237" s="47"/>
      <c r="ABZ237" s="47"/>
      <c r="ACA237" s="48"/>
      <c r="ACB237" s="49"/>
      <c r="ACC237" s="28"/>
      <c r="ACD237" s="196"/>
      <c r="ACE237" s="119"/>
      <c r="ACF237" s="47"/>
      <c r="ACG237" s="47"/>
      <c r="ACH237" s="48"/>
      <c r="ACI237" s="49"/>
      <c r="ACJ237" s="28"/>
      <c r="ACK237" s="196"/>
      <c r="ACL237" s="119"/>
      <c r="ACM237" s="47"/>
      <c r="ACN237" s="47"/>
      <c r="ACO237" s="48"/>
      <c r="ACP237" s="49"/>
      <c r="ACQ237" s="28"/>
      <c r="ACR237" s="196"/>
      <c r="ACS237" s="119"/>
      <c r="ACT237" s="47"/>
      <c r="ACU237" s="47"/>
      <c r="ACV237" s="48"/>
      <c r="ACW237" s="49"/>
      <c r="ACX237" s="28"/>
      <c r="ACY237" s="196"/>
      <c r="ACZ237" s="119"/>
      <c r="ADA237" s="47"/>
      <c r="ADB237" s="47"/>
      <c r="ADC237" s="48"/>
      <c r="ADD237" s="49"/>
      <c r="ADE237" s="28"/>
      <c r="ADF237" s="196"/>
      <c r="ADG237" s="119"/>
      <c r="ADH237" s="47"/>
      <c r="ADI237" s="47"/>
      <c r="ADJ237" s="48"/>
      <c r="ADK237" s="49"/>
      <c r="ADL237" s="28"/>
      <c r="ADM237" s="196"/>
      <c r="ADN237" s="119"/>
      <c r="ADO237" s="47"/>
      <c r="ADP237" s="47"/>
      <c r="ADQ237" s="48"/>
      <c r="ADR237" s="49"/>
      <c r="ADS237" s="28"/>
      <c r="ADT237" s="196"/>
      <c r="ADU237" s="119"/>
      <c r="ADV237" s="47"/>
      <c r="ADW237" s="47"/>
      <c r="ADX237" s="48"/>
      <c r="ADY237" s="49"/>
      <c r="ADZ237" s="28"/>
      <c r="AEA237" s="196"/>
      <c r="AEB237" s="119"/>
      <c r="AEC237" s="47"/>
      <c r="AED237" s="47"/>
      <c r="AEE237" s="48"/>
      <c r="AEF237" s="49"/>
      <c r="AEG237" s="28"/>
      <c r="AEH237" s="196"/>
      <c r="AEI237" s="119"/>
      <c r="AEJ237" s="47"/>
      <c r="AEK237" s="47"/>
      <c r="AEL237" s="48"/>
      <c r="AEM237" s="49"/>
      <c r="AEN237" s="28"/>
      <c r="AEO237" s="196"/>
      <c r="AEP237" s="119"/>
      <c r="AEQ237" s="47"/>
      <c r="AER237" s="47"/>
      <c r="AES237" s="48"/>
      <c r="AET237" s="49"/>
      <c r="AEU237" s="28"/>
      <c r="AEV237" s="196"/>
      <c r="AEW237" s="119"/>
      <c r="AEX237" s="47"/>
      <c r="AEY237" s="47"/>
      <c r="AEZ237" s="48"/>
      <c r="AFA237" s="49"/>
      <c r="AFB237" s="28"/>
      <c r="AFC237" s="196"/>
      <c r="AFD237" s="119"/>
      <c r="AFE237" s="47"/>
      <c r="AFF237" s="47"/>
      <c r="AFG237" s="48"/>
      <c r="AFH237" s="49"/>
      <c r="AFI237" s="28"/>
      <c r="AFJ237" s="196"/>
      <c r="AFK237" s="119"/>
      <c r="AFL237" s="47"/>
      <c r="AFM237" s="47"/>
      <c r="AFN237" s="48"/>
      <c r="AFO237" s="49"/>
      <c r="AFP237" s="28"/>
      <c r="AFQ237" s="196"/>
      <c r="AFR237" s="119"/>
      <c r="AFS237" s="47"/>
      <c r="AFT237" s="47"/>
      <c r="AFU237" s="48"/>
      <c r="AFV237" s="49"/>
      <c r="AFW237" s="28"/>
      <c r="AFX237" s="196"/>
      <c r="AFY237" s="119"/>
      <c r="AFZ237" s="47"/>
      <c r="AGA237" s="47"/>
      <c r="AGB237" s="48"/>
      <c r="AGC237" s="49"/>
      <c r="AGD237" s="28"/>
      <c r="AGE237" s="196"/>
      <c r="AGF237" s="119"/>
      <c r="AGG237" s="47"/>
      <c r="AGH237" s="47"/>
      <c r="AGI237" s="48"/>
      <c r="AGJ237" s="49"/>
      <c r="AGK237" s="28"/>
      <c r="AGL237" s="196"/>
      <c r="AGM237" s="119"/>
      <c r="AGN237" s="47"/>
      <c r="AGO237" s="47"/>
      <c r="AGP237" s="48"/>
      <c r="AGQ237" s="49"/>
      <c r="AGR237" s="28"/>
      <c r="AGS237" s="196"/>
      <c r="AGT237" s="119"/>
      <c r="AGU237" s="47"/>
      <c r="AGV237" s="47"/>
      <c r="AGW237" s="48"/>
      <c r="AGX237" s="49"/>
      <c r="AGY237" s="28"/>
      <c r="AGZ237" s="196"/>
      <c r="AHA237" s="119"/>
      <c r="AHB237" s="47"/>
      <c r="AHC237" s="47"/>
      <c r="AHD237" s="48"/>
      <c r="AHE237" s="49"/>
      <c r="AHF237" s="28"/>
      <c r="AHG237" s="196"/>
      <c r="AHH237" s="119"/>
      <c r="AHI237" s="47"/>
      <c r="AHJ237" s="47"/>
      <c r="AHK237" s="48"/>
      <c r="AHL237" s="49"/>
      <c r="AHM237" s="28"/>
      <c r="AHN237" s="196"/>
      <c r="AHO237" s="119"/>
      <c r="AHP237" s="47"/>
      <c r="AHQ237" s="47"/>
      <c r="AHR237" s="48"/>
      <c r="AHS237" s="49"/>
      <c r="AHT237" s="28"/>
      <c r="AHU237" s="196"/>
      <c r="AHV237" s="119"/>
      <c r="AHW237" s="47"/>
      <c r="AHX237" s="47"/>
      <c r="AHY237" s="48"/>
      <c r="AHZ237" s="49"/>
      <c r="AIA237" s="28"/>
      <c r="AIB237" s="196"/>
      <c r="AIC237" s="119"/>
      <c r="AID237" s="47"/>
      <c r="AIE237" s="47"/>
      <c r="AIF237" s="48"/>
      <c r="AIG237" s="49"/>
      <c r="AIH237" s="28"/>
      <c r="AII237" s="196"/>
      <c r="AIJ237" s="119"/>
      <c r="AIK237" s="47"/>
      <c r="AIL237" s="47"/>
      <c r="AIM237" s="48"/>
      <c r="AIN237" s="49"/>
      <c r="AIO237" s="28"/>
      <c r="AIP237" s="196"/>
      <c r="AIQ237" s="119"/>
      <c r="AIR237" s="47"/>
      <c r="AIS237" s="47"/>
      <c r="AIT237" s="48"/>
      <c r="AIU237" s="49"/>
      <c r="AIV237" s="28"/>
      <c r="AIW237" s="196"/>
      <c r="AIX237" s="119"/>
      <c r="AIY237" s="47"/>
      <c r="AIZ237" s="47"/>
      <c r="AJA237" s="48"/>
      <c r="AJB237" s="49"/>
      <c r="AJC237" s="28"/>
      <c r="AJD237" s="196"/>
      <c r="AJE237" s="119"/>
      <c r="AJF237" s="47"/>
      <c r="AJG237" s="47"/>
      <c r="AJH237" s="48"/>
      <c r="AJI237" s="49"/>
      <c r="AJJ237" s="28"/>
      <c r="AJK237" s="196"/>
      <c r="AJL237" s="119"/>
      <c r="AJM237" s="47"/>
      <c r="AJN237" s="47"/>
      <c r="AJO237" s="48"/>
      <c r="AJP237" s="49"/>
      <c r="AJQ237" s="28"/>
      <c r="AJR237" s="196"/>
      <c r="AJS237" s="119"/>
      <c r="AJT237" s="47"/>
      <c r="AJU237" s="47"/>
      <c r="AJV237" s="48"/>
      <c r="AJW237" s="49"/>
      <c r="AJX237" s="28"/>
      <c r="AJY237" s="196"/>
      <c r="AJZ237" s="119"/>
      <c r="AKA237" s="47"/>
      <c r="AKB237" s="47"/>
      <c r="AKC237" s="48"/>
      <c r="AKD237" s="49"/>
      <c r="AKE237" s="28"/>
      <c r="AKF237" s="196"/>
      <c r="AKG237" s="119"/>
      <c r="AKH237" s="47"/>
      <c r="AKI237" s="47"/>
      <c r="AKJ237" s="48"/>
      <c r="AKK237" s="49"/>
      <c r="AKL237" s="28"/>
      <c r="AKM237" s="196"/>
      <c r="AKN237" s="119"/>
      <c r="AKO237" s="47"/>
      <c r="AKP237" s="47"/>
      <c r="AKQ237" s="48"/>
      <c r="AKR237" s="49"/>
      <c r="AKS237" s="28"/>
      <c r="AKT237" s="196"/>
      <c r="AKU237" s="119"/>
      <c r="AKV237" s="47"/>
      <c r="AKW237" s="47"/>
      <c r="AKX237" s="48"/>
      <c r="AKY237" s="49"/>
      <c r="AKZ237" s="28"/>
      <c r="ALA237" s="196"/>
      <c r="ALB237" s="119"/>
      <c r="ALC237" s="47"/>
      <c r="ALD237" s="47"/>
      <c r="ALE237" s="48"/>
      <c r="ALF237" s="49"/>
      <c r="ALG237" s="28"/>
      <c r="ALH237" s="196"/>
      <c r="ALI237" s="119"/>
      <c r="ALJ237" s="47"/>
      <c r="ALK237" s="47"/>
      <c r="ALL237" s="48"/>
      <c r="ALM237" s="49"/>
      <c r="ALN237" s="28"/>
      <c r="ALO237" s="196"/>
      <c r="ALP237" s="119"/>
      <c r="ALQ237" s="47"/>
      <c r="ALR237" s="47"/>
      <c r="ALS237" s="48"/>
      <c r="ALT237" s="49"/>
      <c r="ALU237" s="28"/>
      <c r="ALV237" s="196"/>
      <c r="ALW237" s="119"/>
      <c r="ALX237" s="47"/>
      <c r="ALY237" s="47"/>
      <c r="ALZ237" s="48"/>
      <c r="AMA237" s="49"/>
      <c r="AMB237" s="28"/>
      <c r="AMC237" s="196"/>
      <c r="AMD237" s="119"/>
      <c r="AME237" s="47"/>
      <c r="AMF237" s="47"/>
      <c r="AMG237" s="48"/>
      <c r="AMH237" s="49"/>
      <c r="AMI237" s="28"/>
      <c r="AMJ237" s="196"/>
      <c r="AMK237" s="119"/>
      <c r="AML237" s="47"/>
      <c r="AMM237" s="47"/>
      <c r="AMN237" s="48"/>
      <c r="AMO237" s="49"/>
      <c r="AMP237" s="28"/>
      <c r="AMQ237" s="196"/>
      <c r="AMR237" s="119"/>
      <c r="AMS237" s="47"/>
      <c r="AMT237" s="47"/>
      <c r="AMU237" s="48"/>
      <c r="AMV237" s="49"/>
      <c r="AMW237" s="28"/>
      <c r="AMX237" s="196"/>
      <c r="AMY237" s="119"/>
      <c r="AMZ237" s="47"/>
      <c r="ANA237" s="47"/>
      <c r="ANB237" s="48"/>
      <c r="ANC237" s="49"/>
      <c r="AND237" s="28"/>
      <c r="ANE237" s="196"/>
      <c r="ANF237" s="119"/>
      <c r="ANG237" s="47"/>
      <c r="ANH237" s="47"/>
      <c r="ANI237" s="48"/>
      <c r="ANJ237" s="49"/>
      <c r="ANK237" s="28"/>
      <c r="ANL237" s="196"/>
      <c r="ANM237" s="119"/>
      <c r="ANN237" s="47"/>
      <c r="ANO237" s="47"/>
      <c r="ANP237" s="48"/>
      <c r="ANQ237" s="49"/>
      <c r="ANR237" s="28"/>
      <c r="ANS237" s="196"/>
      <c r="ANT237" s="119"/>
      <c r="ANU237" s="47"/>
      <c r="ANV237" s="47"/>
      <c r="ANW237" s="48"/>
      <c r="ANX237" s="49"/>
      <c r="ANY237" s="28"/>
      <c r="ANZ237" s="196"/>
      <c r="AOA237" s="119"/>
      <c r="AOB237" s="47"/>
      <c r="AOC237" s="47"/>
      <c r="AOD237" s="48"/>
      <c r="AOE237" s="49"/>
      <c r="AOF237" s="28"/>
      <c r="AOG237" s="196"/>
      <c r="AOH237" s="119"/>
      <c r="AOI237" s="47"/>
      <c r="AOJ237" s="47"/>
      <c r="AOK237" s="48"/>
      <c r="AOL237" s="49"/>
      <c r="AOM237" s="28"/>
      <c r="AON237" s="196"/>
      <c r="AOO237" s="119"/>
      <c r="AOP237" s="47"/>
      <c r="AOQ237" s="47"/>
      <c r="AOR237" s="48"/>
      <c r="AOS237" s="49"/>
      <c r="AOT237" s="28"/>
      <c r="AOU237" s="196"/>
      <c r="AOV237" s="119"/>
      <c r="AOW237" s="47"/>
      <c r="AOX237" s="47"/>
      <c r="AOY237" s="48"/>
      <c r="AOZ237" s="49"/>
      <c r="APA237" s="28"/>
      <c r="APB237" s="196"/>
      <c r="APC237" s="119"/>
      <c r="APD237" s="47"/>
      <c r="APE237" s="47"/>
      <c r="APF237" s="48"/>
      <c r="APG237" s="49"/>
      <c r="APH237" s="28"/>
      <c r="API237" s="196"/>
      <c r="APJ237" s="119"/>
      <c r="APK237" s="47"/>
      <c r="APL237" s="47"/>
      <c r="APM237" s="48"/>
      <c r="APN237" s="49"/>
      <c r="APO237" s="28"/>
      <c r="APP237" s="196"/>
      <c r="APQ237" s="119"/>
      <c r="APR237" s="47"/>
      <c r="APS237" s="47"/>
      <c r="APT237" s="48"/>
      <c r="APU237" s="49"/>
      <c r="APV237" s="28"/>
      <c r="APW237" s="196"/>
      <c r="APX237" s="119"/>
      <c r="APY237" s="47"/>
      <c r="APZ237" s="47"/>
      <c r="AQA237" s="48"/>
      <c r="AQB237" s="49"/>
      <c r="AQC237" s="28"/>
      <c r="AQD237" s="196"/>
      <c r="AQE237" s="119"/>
      <c r="AQF237" s="47"/>
      <c r="AQG237" s="47"/>
      <c r="AQH237" s="48"/>
      <c r="AQI237" s="49"/>
      <c r="AQJ237" s="28"/>
      <c r="AQK237" s="196"/>
      <c r="AQL237" s="119"/>
      <c r="AQM237" s="47"/>
      <c r="AQN237" s="47"/>
      <c r="AQO237" s="48"/>
      <c r="AQP237" s="49"/>
      <c r="AQQ237" s="28"/>
      <c r="AQR237" s="196"/>
      <c r="AQS237" s="119"/>
      <c r="AQT237" s="47"/>
      <c r="AQU237" s="47"/>
      <c r="AQV237" s="48"/>
      <c r="AQW237" s="49"/>
      <c r="AQX237" s="28"/>
      <c r="AQY237" s="196"/>
      <c r="AQZ237" s="119"/>
      <c r="ARA237" s="47"/>
      <c r="ARB237" s="47"/>
      <c r="ARC237" s="48"/>
      <c r="ARD237" s="49"/>
      <c r="ARE237" s="28"/>
      <c r="ARF237" s="196"/>
      <c r="ARG237" s="119"/>
      <c r="ARH237" s="47"/>
      <c r="ARI237" s="47"/>
      <c r="ARJ237" s="48"/>
      <c r="ARK237" s="49"/>
      <c r="ARL237" s="28"/>
      <c r="ARM237" s="196"/>
      <c r="ARN237" s="119"/>
      <c r="ARO237" s="47"/>
      <c r="ARP237" s="47"/>
      <c r="ARQ237" s="48"/>
      <c r="ARR237" s="49"/>
      <c r="ARS237" s="28"/>
      <c r="ART237" s="196"/>
      <c r="ARU237" s="119"/>
      <c r="ARV237" s="47"/>
      <c r="ARW237" s="47"/>
      <c r="ARX237" s="48"/>
      <c r="ARY237" s="49"/>
      <c r="ARZ237" s="28"/>
      <c r="ASA237" s="196"/>
      <c r="ASB237" s="119"/>
      <c r="ASC237" s="47"/>
      <c r="ASD237" s="47"/>
      <c r="ASE237" s="48"/>
      <c r="ASF237" s="49"/>
      <c r="ASG237" s="28"/>
      <c r="ASH237" s="196"/>
      <c r="ASI237" s="119"/>
      <c r="ASJ237" s="47"/>
      <c r="ASK237" s="47"/>
      <c r="ASL237" s="48"/>
      <c r="ASM237" s="49"/>
      <c r="ASN237" s="28"/>
      <c r="ASO237" s="196"/>
      <c r="ASP237" s="119"/>
      <c r="ASQ237" s="47"/>
      <c r="ASR237" s="47"/>
      <c r="ASS237" s="48"/>
      <c r="AST237" s="49"/>
      <c r="ASU237" s="28"/>
      <c r="ASV237" s="196"/>
      <c r="ASW237" s="119"/>
      <c r="ASX237" s="47"/>
      <c r="ASY237" s="47"/>
      <c r="ASZ237" s="48"/>
      <c r="ATA237" s="49"/>
      <c r="ATB237" s="28"/>
      <c r="ATC237" s="196"/>
      <c r="ATD237" s="119"/>
      <c r="ATE237" s="47"/>
      <c r="ATF237" s="47"/>
      <c r="ATG237" s="48"/>
      <c r="ATH237" s="49"/>
      <c r="ATI237" s="28"/>
      <c r="ATJ237" s="196"/>
      <c r="ATK237" s="119"/>
      <c r="ATL237" s="47"/>
      <c r="ATM237" s="47"/>
      <c r="ATN237" s="48"/>
      <c r="ATO237" s="49"/>
      <c r="ATP237" s="28"/>
      <c r="ATQ237" s="196"/>
      <c r="ATR237" s="119"/>
      <c r="ATS237" s="47"/>
      <c r="ATT237" s="47"/>
      <c r="ATU237" s="48"/>
      <c r="ATV237" s="49"/>
      <c r="ATW237" s="28"/>
      <c r="ATX237" s="196"/>
      <c r="ATY237" s="119"/>
      <c r="ATZ237" s="47"/>
      <c r="AUA237" s="47"/>
      <c r="AUB237" s="48"/>
      <c r="AUC237" s="49"/>
      <c r="AUD237" s="28"/>
      <c r="AUE237" s="196"/>
      <c r="AUF237" s="119"/>
      <c r="AUG237" s="47"/>
      <c r="AUH237" s="47"/>
      <c r="AUI237" s="48"/>
      <c r="AUJ237" s="49"/>
      <c r="AUK237" s="28"/>
      <c r="AUL237" s="196"/>
      <c r="AUM237" s="119"/>
      <c r="AUN237" s="47"/>
      <c r="AUO237" s="47"/>
      <c r="AUP237" s="48"/>
      <c r="AUQ237" s="49"/>
      <c r="AUR237" s="28"/>
      <c r="AUS237" s="196"/>
      <c r="AUT237" s="119"/>
      <c r="AUU237" s="47"/>
      <c r="AUV237" s="47"/>
      <c r="AUW237" s="48"/>
      <c r="AUX237" s="49"/>
      <c r="AUY237" s="28"/>
      <c r="AUZ237" s="196"/>
      <c r="AVA237" s="119"/>
      <c r="AVB237" s="47"/>
      <c r="AVC237" s="47"/>
      <c r="AVD237" s="48"/>
      <c r="AVE237" s="49"/>
      <c r="AVF237" s="28"/>
      <c r="AVG237" s="196"/>
      <c r="AVH237" s="119"/>
      <c r="AVI237" s="47"/>
      <c r="AVJ237" s="47"/>
      <c r="AVK237" s="48"/>
      <c r="AVL237" s="49"/>
      <c r="AVM237" s="28"/>
      <c r="AVN237" s="196"/>
      <c r="AVO237" s="119"/>
      <c r="AVP237" s="47"/>
      <c r="AVQ237" s="47"/>
      <c r="AVR237" s="48"/>
      <c r="AVS237" s="49"/>
      <c r="AVT237" s="28"/>
      <c r="AVU237" s="196"/>
      <c r="AVV237" s="119"/>
      <c r="AVW237" s="47"/>
      <c r="AVX237" s="47"/>
      <c r="AVY237" s="48"/>
      <c r="AVZ237" s="49"/>
      <c r="AWA237" s="28"/>
      <c r="AWB237" s="196"/>
      <c r="AWC237" s="119"/>
      <c r="AWD237" s="47"/>
      <c r="AWE237" s="47"/>
      <c r="AWF237" s="48"/>
      <c r="AWG237" s="49"/>
      <c r="AWH237" s="28"/>
      <c r="AWI237" s="196"/>
      <c r="AWJ237" s="119"/>
      <c r="AWK237" s="47"/>
      <c r="AWL237" s="47"/>
      <c r="AWM237" s="48"/>
      <c r="AWN237" s="49"/>
      <c r="AWO237" s="28"/>
      <c r="AWP237" s="196"/>
      <c r="AWQ237" s="119"/>
      <c r="AWR237" s="47"/>
      <c r="AWS237" s="47"/>
      <c r="AWT237" s="48"/>
      <c r="AWU237" s="49"/>
      <c r="AWV237" s="28"/>
      <c r="AWW237" s="196"/>
      <c r="AWX237" s="119"/>
      <c r="AWY237" s="47"/>
      <c r="AWZ237" s="47"/>
      <c r="AXA237" s="48"/>
      <c r="AXB237" s="49"/>
      <c r="AXC237" s="28"/>
      <c r="AXD237" s="196"/>
      <c r="AXE237" s="119"/>
      <c r="AXF237" s="47"/>
      <c r="AXG237" s="47"/>
      <c r="AXH237" s="48"/>
      <c r="AXI237" s="49"/>
      <c r="AXJ237" s="28"/>
      <c r="AXK237" s="196"/>
      <c r="AXL237" s="119"/>
      <c r="AXM237" s="47"/>
      <c r="AXN237" s="47"/>
      <c r="AXO237" s="48"/>
      <c r="AXP237" s="49"/>
      <c r="AXQ237" s="28"/>
      <c r="AXR237" s="196"/>
      <c r="AXS237" s="119"/>
      <c r="AXT237" s="47"/>
      <c r="AXU237" s="47"/>
      <c r="AXV237" s="48"/>
      <c r="AXW237" s="49"/>
      <c r="AXX237" s="28"/>
      <c r="AXY237" s="196"/>
      <c r="AXZ237" s="119"/>
      <c r="AYA237" s="47"/>
      <c r="AYB237" s="47"/>
      <c r="AYC237" s="48"/>
      <c r="AYD237" s="49"/>
      <c r="AYE237" s="28"/>
      <c r="AYF237" s="196"/>
      <c r="AYG237" s="119"/>
      <c r="AYH237" s="47"/>
      <c r="AYI237" s="47"/>
      <c r="AYJ237" s="48"/>
      <c r="AYK237" s="49"/>
      <c r="AYL237" s="28"/>
      <c r="AYM237" s="196"/>
      <c r="AYN237" s="119"/>
      <c r="AYO237" s="47"/>
      <c r="AYP237" s="47"/>
      <c r="AYQ237" s="48"/>
      <c r="AYR237" s="49"/>
      <c r="AYS237" s="28"/>
      <c r="AYT237" s="196"/>
      <c r="AYU237" s="119"/>
      <c r="AYV237" s="47"/>
      <c r="AYW237" s="47"/>
      <c r="AYX237" s="48"/>
      <c r="AYY237" s="49"/>
      <c r="AYZ237" s="28"/>
      <c r="AZA237" s="196"/>
      <c r="AZB237" s="119"/>
      <c r="AZC237" s="47"/>
      <c r="AZD237" s="47"/>
      <c r="AZE237" s="48"/>
      <c r="AZF237" s="49"/>
      <c r="AZG237" s="28"/>
      <c r="AZH237" s="196"/>
      <c r="AZI237" s="119"/>
      <c r="AZJ237" s="47"/>
      <c r="AZK237" s="47"/>
      <c r="AZL237" s="48"/>
      <c r="AZM237" s="49"/>
      <c r="AZN237" s="28"/>
      <c r="AZO237" s="196"/>
      <c r="AZP237" s="119"/>
      <c r="AZQ237" s="47"/>
      <c r="AZR237" s="47"/>
      <c r="AZS237" s="48"/>
      <c r="AZT237" s="49"/>
      <c r="AZU237" s="28"/>
      <c r="AZV237" s="196"/>
      <c r="AZW237" s="119"/>
      <c r="AZX237" s="47"/>
      <c r="AZY237" s="47"/>
      <c r="AZZ237" s="48"/>
      <c r="BAA237" s="49"/>
      <c r="BAB237" s="28"/>
      <c r="BAC237" s="196"/>
      <c r="BAD237" s="119"/>
      <c r="BAE237" s="47"/>
      <c r="BAF237" s="47"/>
      <c r="BAG237" s="48"/>
      <c r="BAH237" s="49"/>
      <c r="BAI237" s="28"/>
      <c r="BAJ237" s="196"/>
      <c r="BAK237" s="119"/>
      <c r="BAL237" s="47"/>
      <c r="BAM237" s="47"/>
      <c r="BAN237" s="48"/>
      <c r="BAO237" s="49"/>
      <c r="BAP237" s="28"/>
      <c r="BAQ237" s="196"/>
      <c r="BAR237" s="119"/>
      <c r="BAS237" s="47"/>
      <c r="BAT237" s="47"/>
      <c r="BAU237" s="48"/>
      <c r="BAV237" s="49"/>
      <c r="BAW237" s="28"/>
      <c r="BAX237" s="196"/>
      <c r="BAY237" s="119"/>
      <c r="BAZ237" s="47"/>
      <c r="BBA237" s="47"/>
      <c r="BBB237" s="48"/>
      <c r="BBC237" s="49"/>
      <c r="BBD237" s="28"/>
      <c r="BBE237" s="196"/>
      <c r="BBF237" s="119"/>
      <c r="BBG237" s="47"/>
      <c r="BBH237" s="47"/>
      <c r="BBI237" s="48"/>
      <c r="BBJ237" s="49"/>
      <c r="BBK237" s="28"/>
      <c r="BBL237" s="196"/>
      <c r="BBM237" s="119"/>
      <c r="BBN237" s="47"/>
      <c r="BBO237" s="47"/>
      <c r="BBP237" s="48"/>
      <c r="BBQ237" s="49"/>
      <c r="BBR237" s="28"/>
      <c r="BBS237" s="196"/>
      <c r="BBT237" s="119"/>
      <c r="BBU237" s="47"/>
      <c r="BBV237" s="47"/>
      <c r="BBW237" s="48"/>
      <c r="BBX237" s="49"/>
      <c r="BBY237" s="28"/>
      <c r="BBZ237" s="196"/>
      <c r="BCA237" s="119"/>
      <c r="BCB237" s="47"/>
      <c r="BCC237" s="47"/>
      <c r="BCD237" s="48"/>
      <c r="BCE237" s="49"/>
      <c r="BCF237" s="28"/>
      <c r="BCG237" s="196"/>
      <c r="BCH237" s="119"/>
      <c r="BCI237" s="47"/>
      <c r="BCJ237" s="47"/>
      <c r="BCK237" s="48"/>
      <c r="BCL237" s="49"/>
      <c r="BCM237" s="28"/>
      <c r="BCN237" s="196"/>
      <c r="BCO237" s="119"/>
      <c r="BCP237" s="47"/>
      <c r="BCQ237" s="47"/>
      <c r="BCR237" s="48"/>
      <c r="BCS237" s="49"/>
      <c r="BCT237" s="28"/>
      <c r="BCU237" s="196"/>
      <c r="BCV237" s="119"/>
      <c r="BCW237" s="47"/>
      <c r="BCX237" s="47"/>
      <c r="BCY237" s="48"/>
      <c r="BCZ237" s="49"/>
      <c r="BDA237" s="28"/>
      <c r="BDB237" s="196"/>
      <c r="BDC237" s="119"/>
      <c r="BDD237" s="47"/>
      <c r="BDE237" s="47"/>
      <c r="BDF237" s="48"/>
      <c r="BDG237" s="49"/>
      <c r="BDH237" s="28"/>
      <c r="BDI237" s="196"/>
      <c r="BDJ237" s="119"/>
      <c r="BDK237" s="47"/>
      <c r="BDL237" s="47"/>
      <c r="BDM237" s="48"/>
      <c r="BDN237" s="49"/>
      <c r="BDO237" s="28"/>
      <c r="BDP237" s="196"/>
      <c r="BDQ237" s="119"/>
      <c r="BDR237" s="47"/>
      <c r="BDS237" s="47"/>
      <c r="BDT237" s="48"/>
      <c r="BDU237" s="49"/>
      <c r="BDV237" s="28"/>
      <c r="BDW237" s="196"/>
      <c r="BDX237" s="119"/>
      <c r="BDY237" s="47"/>
      <c r="BDZ237" s="47"/>
      <c r="BEA237" s="48"/>
      <c r="BEB237" s="49"/>
      <c r="BEC237" s="28"/>
      <c r="BED237" s="196"/>
      <c r="BEE237" s="119"/>
      <c r="BEF237" s="47"/>
      <c r="BEG237" s="47"/>
      <c r="BEH237" s="48"/>
      <c r="BEI237" s="49"/>
      <c r="BEJ237" s="28"/>
      <c r="BEK237" s="196"/>
      <c r="BEL237" s="119"/>
      <c r="BEM237" s="47"/>
      <c r="BEN237" s="47"/>
      <c r="BEO237" s="48"/>
      <c r="BEP237" s="49"/>
      <c r="BEQ237" s="28"/>
      <c r="BER237" s="196"/>
      <c r="BES237" s="119"/>
      <c r="BET237" s="47"/>
      <c r="BEU237" s="47"/>
      <c r="BEV237" s="48"/>
      <c r="BEW237" s="49"/>
      <c r="BEX237" s="28"/>
      <c r="BEY237" s="196"/>
      <c r="BEZ237" s="119"/>
      <c r="BFA237" s="47"/>
      <c r="BFB237" s="47"/>
      <c r="BFC237" s="48"/>
      <c r="BFD237" s="49"/>
      <c r="BFE237" s="28"/>
      <c r="BFF237" s="196"/>
      <c r="BFG237" s="119"/>
      <c r="BFH237" s="47"/>
      <c r="BFI237" s="47"/>
      <c r="BFJ237" s="48"/>
      <c r="BFK237" s="49"/>
      <c r="BFL237" s="28"/>
      <c r="BFM237" s="196"/>
      <c r="BFN237" s="119"/>
      <c r="BFO237" s="47"/>
      <c r="BFP237" s="47"/>
      <c r="BFQ237" s="48"/>
      <c r="BFR237" s="49"/>
      <c r="BFS237" s="28"/>
      <c r="BFT237" s="196"/>
      <c r="BFU237" s="119"/>
      <c r="BFV237" s="47"/>
      <c r="BFW237" s="47"/>
      <c r="BFX237" s="48"/>
      <c r="BFY237" s="49"/>
      <c r="BFZ237" s="28"/>
      <c r="BGA237" s="196"/>
      <c r="BGB237" s="119"/>
      <c r="BGC237" s="47"/>
      <c r="BGD237" s="47"/>
      <c r="BGE237" s="48"/>
      <c r="BGF237" s="49"/>
      <c r="BGG237" s="28"/>
      <c r="BGH237" s="196"/>
      <c r="BGI237" s="119"/>
      <c r="BGJ237" s="47"/>
      <c r="BGK237" s="47"/>
      <c r="BGL237" s="48"/>
      <c r="BGM237" s="49"/>
      <c r="BGN237" s="28"/>
      <c r="BGO237" s="196"/>
      <c r="BGP237" s="119"/>
      <c r="BGQ237" s="47"/>
      <c r="BGR237" s="47"/>
      <c r="BGS237" s="48"/>
      <c r="BGT237" s="49"/>
      <c r="BGU237" s="28"/>
      <c r="BGV237" s="196"/>
      <c r="BGW237" s="119"/>
      <c r="BGX237" s="47"/>
      <c r="BGY237" s="47"/>
      <c r="BGZ237" s="48"/>
      <c r="BHA237" s="49"/>
      <c r="BHB237" s="28"/>
      <c r="BHC237" s="196"/>
      <c r="BHD237" s="119"/>
      <c r="BHE237" s="47"/>
      <c r="BHF237" s="47"/>
      <c r="BHG237" s="48"/>
      <c r="BHH237" s="49"/>
      <c r="BHI237" s="28"/>
      <c r="BHJ237" s="196"/>
      <c r="BHK237" s="119"/>
      <c r="BHL237" s="47"/>
      <c r="BHM237" s="47"/>
      <c r="BHN237" s="48"/>
      <c r="BHO237" s="49"/>
      <c r="BHP237" s="28"/>
      <c r="BHQ237" s="196"/>
      <c r="BHR237" s="119"/>
      <c r="BHS237" s="47"/>
      <c r="BHT237" s="47"/>
      <c r="BHU237" s="48"/>
      <c r="BHV237" s="49"/>
      <c r="BHW237" s="28"/>
      <c r="BHX237" s="196"/>
      <c r="BHY237" s="119"/>
      <c r="BHZ237" s="47"/>
      <c r="BIA237" s="47"/>
      <c r="BIB237" s="48"/>
      <c r="BIC237" s="49"/>
      <c r="BID237" s="28"/>
      <c r="BIE237" s="196"/>
      <c r="BIF237" s="119"/>
      <c r="BIG237" s="47"/>
      <c r="BIH237" s="47"/>
      <c r="BII237" s="48"/>
      <c r="BIJ237" s="49"/>
      <c r="BIK237" s="28"/>
      <c r="BIL237" s="196"/>
      <c r="BIM237" s="119"/>
      <c r="BIN237" s="47"/>
      <c r="BIO237" s="47"/>
      <c r="BIP237" s="48"/>
      <c r="BIQ237" s="49"/>
      <c r="BIR237" s="28"/>
      <c r="BIS237" s="196"/>
      <c r="BIT237" s="119"/>
      <c r="BIU237" s="47"/>
      <c r="BIV237" s="47"/>
      <c r="BIW237" s="48"/>
      <c r="BIX237" s="49"/>
      <c r="BIY237" s="28"/>
      <c r="BIZ237" s="196"/>
      <c r="BJA237" s="119"/>
      <c r="BJB237" s="47"/>
      <c r="BJC237" s="47"/>
      <c r="BJD237" s="48"/>
      <c r="BJE237" s="49"/>
      <c r="BJF237" s="28"/>
      <c r="BJG237" s="196"/>
      <c r="BJH237" s="119"/>
      <c r="BJI237" s="47"/>
      <c r="BJJ237" s="47"/>
      <c r="BJK237" s="48"/>
      <c r="BJL237" s="49"/>
      <c r="BJM237" s="28"/>
      <c r="BJN237" s="196"/>
      <c r="BJO237" s="119"/>
      <c r="BJP237" s="47"/>
      <c r="BJQ237" s="47"/>
      <c r="BJR237" s="48"/>
      <c r="BJS237" s="49"/>
      <c r="BJT237" s="28"/>
      <c r="BJU237" s="196"/>
      <c r="BJV237" s="119"/>
      <c r="BJW237" s="47"/>
      <c r="BJX237" s="47"/>
      <c r="BJY237" s="48"/>
      <c r="BJZ237" s="49"/>
      <c r="BKA237" s="28"/>
      <c r="BKB237" s="196"/>
      <c r="BKC237" s="119"/>
      <c r="BKD237" s="47"/>
      <c r="BKE237" s="47"/>
      <c r="BKF237" s="48"/>
      <c r="BKG237" s="49"/>
      <c r="BKH237" s="28"/>
      <c r="BKI237" s="196"/>
      <c r="BKJ237" s="119"/>
      <c r="BKK237" s="47"/>
      <c r="BKL237" s="47"/>
      <c r="BKM237" s="48"/>
      <c r="BKN237" s="49"/>
      <c r="BKO237" s="28"/>
      <c r="BKP237" s="196"/>
      <c r="BKQ237" s="119"/>
      <c r="BKR237" s="47"/>
      <c r="BKS237" s="47"/>
      <c r="BKT237" s="48"/>
      <c r="BKU237" s="49"/>
      <c r="BKV237" s="28"/>
      <c r="BKW237" s="196"/>
      <c r="BKX237" s="119"/>
      <c r="BKY237" s="47"/>
      <c r="BKZ237" s="47"/>
      <c r="BLA237" s="48"/>
      <c r="BLB237" s="49"/>
      <c r="BLC237" s="28"/>
      <c r="BLD237" s="196"/>
      <c r="BLE237" s="119"/>
      <c r="BLF237" s="47"/>
      <c r="BLG237" s="47"/>
      <c r="BLH237" s="48"/>
      <c r="BLI237" s="49"/>
      <c r="BLJ237" s="28"/>
      <c r="BLK237" s="196"/>
      <c r="BLL237" s="119"/>
      <c r="BLM237" s="47"/>
      <c r="BLN237" s="47"/>
      <c r="BLO237" s="48"/>
      <c r="BLP237" s="49"/>
      <c r="BLQ237" s="28"/>
      <c r="BLR237" s="196"/>
      <c r="BLS237" s="119"/>
      <c r="BLT237" s="47"/>
      <c r="BLU237" s="47"/>
      <c r="BLV237" s="48"/>
      <c r="BLW237" s="49"/>
      <c r="BLX237" s="28"/>
      <c r="BLY237" s="196"/>
      <c r="BLZ237" s="119"/>
      <c r="BMA237" s="47"/>
      <c r="BMB237" s="47"/>
      <c r="BMC237" s="48"/>
      <c r="BMD237" s="49"/>
      <c r="BME237" s="28"/>
      <c r="BMF237" s="196"/>
      <c r="BMG237" s="119"/>
      <c r="BMH237" s="47"/>
      <c r="BMI237" s="47"/>
      <c r="BMJ237" s="48"/>
      <c r="BMK237" s="49"/>
      <c r="BML237" s="28"/>
      <c r="BMM237" s="196"/>
      <c r="BMN237" s="119"/>
      <c r="BMO237" s="47"/>
      <c r="BMP237" s="47"/>
      <c r="BMQ237" s="48"/>
      <c r="BMR237" s="49"/>
      <c r="BMS237" s="28"/>
      <c r="BMT237" s="196"/>
      <c r="BMU237" s="119"/>
      <c r="BMV237" s="47"/>
      <c r="BMW237" s="47"/>
      <c r="BMX237" s="48"/>
      <c r="BMY237" s="49"/>
      <c r="BMZ237" s="28"/>
      <c r="BNA237" s="196"/>
      <c r="BNB237" s="119"/>
      <c r="BNC237" s="47"/>
      <c r="BND237" s="47"/>
      <c r="BNE237" s="48"/>
      <c r="BNF237" s="49"/>
      <c r="BNG237" s="28"/>
      <c r="BNH237" s="196"/>
      <c r="BNI237" s="119"/>
      <c r="BNJ237" s="47"/>
      <c r="BNK237" s="47"/>
      <c r="BNL237" s="48"/>
      <c r="BNM237" s="49"/>
      <c r="BNN237" s="28"/>
      <c r="BNO237" s="196"/>
      <c r="BNP237" s="119"/>
      <c r="BNQ237" s="47"/>
      <c r="BNR237" s="47"/>
      <c r="BNS237" s="48"/>
      <c r="BNT237" s="49"/>
      <c r="BNU237" s="28"/>
      <c r="BNV237" s="196"/>
      <c r="BNW237" s="119"/>
      <c r="BNX237" s="47"/>
      <c r="BNY237" s="47"/>
      <c r="BNZ237" s="48"/>
      <c r="BOA237" s="49"/>
      <c r="BOB237" s="28"/>
      <c r="BOC237" s="196"/>
      <c r="BOD237" s="119"/>
      <c r="BOE237" s="47"/>
      <c r="BOF237" s="47"/>
      <c r="BOG237" s="48"/>
      <c r="BOH237" s="49"/>
      <c r="BOI237" s="28"/>
      <c r="BOJ237" s="196"/>
      <c r="BOK237" s="119"/>
      <c r="BOL237" s="47"/>
      <c r="BOM237" s="47"/>
      <c r="BON237" s="48"/>
      <c r="BOO237" s="49"/>
      <c r="BOP237" s="28"/>
      <c r="BOQ237" s="196"/>
      <c r="BOR237" s="119"/>
      <c r="BOS237" s="47"/>
      <c r="BOT237" s="47"/>
      <c r="BOU237" s="48"/>
      <c r="BOV237" s="49"/>
      <c r="BOW237" s="28"/>
      <c r="BOX237" s="196"/>
      <c r="BOY237" s="119"/>
      <c r="BOZ237" s="47"/>
      <c r="BPA237" s="47"/>
      <c r="BPB237" s="48"/>
      <c r="BPC237" s="49"/>
      <c r="BPD237" s="28"/>
      <c r="BPE237" s="196"/>
      <c r="BPF237" s="119"/>
      <c r="BPG237" s="47"/>
      <c r="BPH237" s="47"/>
      <c r="BPI237" s="48"/>
      <c r="BPJ237" s="49"/>
      <c r="BPK237" s="28"/>
      <c r="BPL237" s="196"/>
      <c r="BPM237" s="119"/>
      <c r="BPN237" s="47"/>
      <c r="BPO237" s="47"/>
      <c r="BPP237" s="48"/>
      <c r="BPQ237" s="49"/>
      <c r="BPR237" s="28"/>
      <c r="BPS237" s="196"/>
      <c r="BPT237" s="119"/>
      <c r="BPU237" s="47"/>
      <c r="BPV237" s="47"/>
      <c r="BPW237" s="48"/>
      <c r="BPX237" s="49"/>
      <c r="BPY237" s="28"/>
      <c r="BPZ237" s="196"/>
      <c r="BQA237" s="119"/>
      <c r="BQB237" s="47"/>
      <c r="BQC237" s="47"/>
      <c r="BQD237" s="48"/>
      <c r="BQE237" s="49"/>
      <c r="BQF237" s="28"/>
      <c r="BQG237" s="196"/>
      <c r="BQH237" s="119"/>
      <c r="BQI237" s="47"/>
      <c r="BQJ237" s="47"/>
      <c r="BQK237" s="48"/>
      <c r="BQL237" s="49"/>
      <c r="BQM237" s="28"/>
      <c r="BQN237" s="196"/>
      <c r="BQO237" s="119"/>
      <c r="BQP237" s="47"/>
      <c r="BQQ237" s="47"/>
      <c r="BQR237" s="48"/>
      <c r="BQS237" s="49"/>
      <c r="BQT237" s="28"/>
      <c r="BQU237" s="196"/>
      <c r="BQV237" s="119"/>
      <c r="BQW237" s="47"/>
      <c r="BQX237" s="47"/>
      <c r="BQY237" s="48"/>
      <c r="BQZ237" s="49"/>
      <c r="BRA237" s="28"/>
      <c r="BRB237" s="196"/>
      <c r="BRC237" s="119"/>
      <c r="BRD237" s="47"/>
      <c r="BRE237" s="47"/>
      <c r="BRF237" s="48"/>
      <c r="BRG237" s="49"/>
      <c r="BRH237" s="28"/>
      <c r="BRI237" s="196"/>
      <c r="BRJ237" s="119"/>
      <c r="BRK237" s="47"/>
      <c r="BRL237" s="47"/>
      <c r="BRM237" s="48"/>
      <c r="BRN237" s="49"/>
      <c r="BRO237" s="28"/>
      <c r="BRP237" s="196"/>
      <c r="BRQ237" s="119"/>
      <c r="BRR237" s="47"/>
      <c r="BRS237" s="47"/>
      <c r="BRT237" s="48"/>
      <c r="BRU237" s="49"/>
      <c r="BRV237" s="28"/>
      <c r="BRW237" s="196"/>
      <c r="BRX237" s="119"/>
      <c r="BRY237" s="47"/>
      <c r="BRZ237" s="47"/>
      <c r="BSA237" s="48"/>
      <c r="BSB237" s="49"/>
      <c r="BSC237" s="28"/>
      <c r="BSD237" s="196"/>
      <c r="BSE237" s="119"/>
      <c r="BSF237" s="47"/>
      <c r="BSG237" s="47"/>
      <c r="BSH237" s="48"/>
      <c r="BSI237" s="49"/>
      <c r="BSJ237" s="28"/>
      <c r="BSK237" s="196"/>
      <c r="BSL237" s="119"/>
      <c r="BSM237" s="47"/>
      <c r="BSN237" s="47"/>
      <c r="BSO237" s="48"/>
      <c r="BSP237" s="49"/>
      <c r="BSQ237" s="28"/>
      <c r="BSR237" s="196"/>
      <c r="BSS237" s="119"/>
      <c r="BST237" s="47"/>
      <c r="BSU237" s="47"/>
      <c r="BSV237" s="48"/>
      <c r="BSW237" s="49"/>
      <c r="BSX237" s="28"/>
      <c r="BSY237" s="196"/>
      <c r="BSZ237" s="119"/>
      <c r="BTA237" s="47"/>
      <c r="BTB237" s="47"/>
      <c r="BTC237" s="48"/>
      <c r="BTD237" s="49"/>
      <c r="BTE237" s="28"/>
      <c r="BTF237" s="196"/>
      <c r="BTG237" s="119"/>
      <c r="BTH237" s="47"/>
      <c r="BTI237" s="47"/>
      <c r="BTJ237" s="48"/>
      <c r="BTK237" s="49"/>
      <c r="BTL237" s="28"/>
      <c r="BTM237" s="196"/>
      <c r="BTN237" s="119"/>
      <c r="BTO237" s="47"/>
      <c r="BTP237" s="47"/>
      <c r="BTQ237" s="48"/>
      <c r="BTR237" s="49"/>
      <c r="BTS237" s="28"/>
      <c r="BTT237" s="196"/>
      <c r="BTU237" s="119"/>
      <c r="BTV237" s="47"/>
      <c r="BTW237" s="47"/>
      <c r="BTX237" s="48"/>
      <c r="BTY237" s="49"/>
      <c r="BTZ237" s="28"/>
      <c r="BUA237" s="196"/>
      <c r="BUB237" s="119"/>
      <c r="BUC237" s="47"/>
      <c r="BUD237" s="47"/>
      <c r="BUE237" s="48"/>
      <c r="BUF237" s="49"/>
      <c r="BUG237" s="28"/>
      <c r="BUH237" s="196"/>
      <c r="BUI237" s="119"/>
      <c r="BUJ237" s="47"/>
      <c r="BUK237" s="47"/>
      <c r="BUL237" s="48"/>
      <c r="BUM237" s="49"/>
      <c r="BUN237" s="28"/>
      <c r="BUO237" s="196"/>
      <c r="BUP237" s="119"/>
      <c r="BUQ237" s="47"/>
      <c r="BUR237" s="47"/>
      <c r="BUS237" s="48"/>
      <c r="BUT237" s="49"/>
      <c r="BUU237" s="28"/>
      <c r="BUV237" s="196"/>
      <c r="BUW237" s="119"/>
      <c r="BUX237" s="47"/>
      <c r="BUY237" s="47"/>
      <c r="BUZ237" s="48"/>
      <c r="BVA237" s="49"/>
      <c r="BVB237" s="28"/>
      <c r="BVC237" s="196"/>
      <c r="BVD237" s="119"/>
      <c r="BVE237" s="47"/>
      <c r="BVF237" s="47"/>
      <c r="BVG237" s="48"/>
      <c r="BVH237" s="49"/>
      <c r="BVI237" s="28"/>
      <c r="BVJ237" s="196"/>
      <c r="BVK237" s="119"/>
      <c r="BVL237" s="47"/>
      <c r="BVM237" s="47"/>
      <c r="BVN237" s="48"/>
      <c r="BVO237" s="49"/>
      <c r="BVP237" s="28"/>
      <c r="BVQ237" s="196"/>
      <c r="BVR237" s="119"/>
      <c r="BVS237" s="47"/>
      <c r="BVT237" s="47"/>
      <c r="BVU237" s="48"/>
      <c r="BVV237" s="49"/>
      <c r="BVW237" s="28"/>
      <c r="BVX237" s="196"/>
      <c r="BVY237" s="119"/>
      <c r="BVZ237" s="47"/>
      <c r="BWA237" s="47"/>
      <c r="BWB237" s="48"/>
      <c r="BWC237" s="49"/>
      <c r="BWD237" s="28"/>
      <c r="BWE237" s="196"/>
      <c r="BWF237" s="119"/>
      <c r="BWG237" s="47"/>
      <c r="BWH237" s="47"/>
      <c r="BWI237" s="48"/>
      <c r="BWJ237" s="49"/>
      <c r="BWK237" s="28"/>
      <c r="BWL237" s="196"/>
      <c r="BWM237" s="119"/>
      <c r="BWN237" s="47"/>
      <c r="BWO237" s="47"/>
      <c r="BWP237" s="48"/>
      <c r="BWQ237" s="49"/>
      <c r="BWR237" s="28"/>
      <c r="BWS237" s="196"/>
      <c r="BWT237" s="119"/>
      <c r="BWU237" s="47"/>
      <c r="BWV237" s="47"/>
      <c r="BWW237" s="48"/>
      <c r="BWX237" s="49"/>
      <c r="BWY237" s="28"/>
      <c r="BWZ237" s="196"/>
      <c r="BXA237" s="119"/>
      <c r="BXB237" s="47"/>
      <c r="BXC237" s="47"/>
      <c r="BXD237" s="48"/>
      <c r="BXE237" s="49"/>
      <c r="BXF237" s="28"/>
      <c r="BXG237" s="196"/>
      <c r="BXH237" s="119"/>
      <c r="BXI237" s="47"/>
      <c r="BXJ237" s="47"/>
      <c r="BXK237" s="48"/>
      <c r="BXL237" s="49"/>
      <c r="BXM237" s="28"/>
      <c r="BXN237" s="196"/>
      <c r="BXO237" s="119"/>
      <c r="BXP237" s="47"/>
      <c r="BXQ237" s="47"/>
      <c r="BXR237" s="48"/>
      <c r="BXS237" s="49"/>
      <c r="BXT237" s="28"/>
      <c r="BXU237" s="196"/>
      <c r="BXV237" s="119"/>
      <c r="BXW237" s="47"/>
      <c r="BXX237" s="47"/>
      <c r="BXY237" s="48"/>
      <c r="BXZ237" s="49"/>
      <c r="BYA237" s="28"/>
      <c r="BYB237" s="196"/>
      <c r="BYC237" s="119"/>
      <c r="BYD237" s="47"/>
      <c r="BYE237" s="47"/>
      <c r="BYF237" s="48"/>
      <c r="BYG237" s="49"/>
      <c r="BYH237" s="28"/>
      <c r="BYI237" s="196"/>
      <c r="BYJ237" s="119"/>
      <c r="BYK237" s="47"/>
      <c r="BYL237" s="47"/>
      <c r="BYM237" s="48"/>
      <c r="BYN237" s="49"/>
      <c r="BYO237" s="28"/>
      <c r="BYP237" s="196"/>
      <c r="BYQ237" s="119"/>
      <c r="BYR237" s="47"/>
      <c r="BYS237" s="47"/>
      <c r="BYT237" s="48"/>
      <c r="BYU237" s="49"/>
      <c r="BYV237" s="28"/>
      <c r="BYW237" s="196"/>
      <c r="BYX237" s="119"/>
      <c r="BYY237" s="47"/>
      <c r="BYZ237" s="47"/>
      <c r="BZA237" s="48"/>
      <c r="BZB237" s="49"/>
      <c r="BZC237" s="28"/>
      <c r="BZD237" s="196"/>
      <c r="BZE237" s="119"/>
      <c r="BZF237" s="47"/>
      <c r="BZG237" s="47"/>
      <c r="BZH237" s="48"/>
      <c r="BZI237" s="49"/>
      <c r="BZJ237" s="28"/>
      <c r="BZK237" s="196"/>
      <c r="BZL237" s="119"/>
      <c r="BZM237" s="47"/>
      <c r="BZN237" s="47"/>
      <c r="BZO237" s="48"/>
      <c r="BZP237" s="49"/>
      <c r="BZQ237" s="28"/>
      <c r="BZR237" s="196"/>
      <c r="BZS237" s="119"/>
      <c r="BZT237" s="47"/>
      <c r="BZU237" s="47"/>
      <c r="BZV237" s="48"/>
      <c r="BZW237" s="49"/>
      <c r="BZX237" s="28"/>
      <c r="BZY237" s="196"/>
      <c r="BZZ237" s="119"/>
      <c r="CAA237" s="47"/>
      <c r="CAB237" s="47"/>
      <c r="CAC237" s="48"/>
      <c r="CAD237" s="49"/>
      <c r="CAE237" s="28"/>
      <c r="CAF237" s="196"/>
      <c r="CAG237" s="119"/>
      <c r="CAH237" s="47"/>
      <c r="CAI237" s="47"/>
      <c r="CAJ237" s="48"/>
      <c r="CAK237" s="49"/>
      <c r="CAL237" s="28"/>
      <c r="CAM237" s="196"/>
      <c r="CAN237" s="119"/>
      <c r="CAO237" s="47"/>
      <c r="CAP237" s="47"/>
      <c r="CAQ237" s="48"/>
      <c r="CAR237" s="49"/>
      <c r="CAS237" s="28"/>
      <c r="CAT237" s="196"/>
      <c r="CAU237" s="119"/>
      <c r="CAV237" s="47"/>
      <c r="CAW237" s="47"/>
      <c r="CAX237" s="48"/>
      <c r="CAY237" s="49"/>
      <c r="CAZ237" s="28"/>
      <c r="CBA237" s="196"/>
      <c r="CBB237" s="119"/>
      <c r="CBC237" s="47"/>
      <c r="CBD237" s="47"/>
      <c r="CBE237" s="48"/>
      <c r="CBF237" s="49"/>
      <c r="CBG237" s="28"/>
      <c r="CBH237" s="196"/>
      <c r="CBI237" s="119"/>
      <c r="CBJ237" s="47"/>
      <c r="CBK237" s="47"/>
      <c r="CBL237" s="48"/>
      <c r="CBM237" s="49"/>
      <c r="CBN237" s="28"/>
      <c r="CBO237" s="196"/>
      <c r="CBP237" s="119"/>
      <c r="CBQ237" s="47"/>
      <c r="CBR237" s="47"/>
      <c r="CBS237" s="48"/>
      <c r="CBT237" s="49"/>
      <c r="CBU237" s="28"/>
      <c r="CBV237" s="196"/>
      <c r="CBW237" s="119"/>
      <c r="CBX237" s="47"/>
      <c r="CBY237" s="47"/>
      <c r="CBZ237" s="48"/>
      <c r="CCA237" s="49"/>
      <c r="CCB237" s="28"/>
      <c r="CCC237" s="196"/>
      <c r="CCD237" s="119"/>
      <c r="CCE237" s="47"/>
      <c r="CCF237" s="47"/>
      <c r="CCG237" s="48"/>
      <c r="CCH237" s="49"/>
      <c r="CCI237" s="28"/>
      <c r="CCJ237" s="196"/>
      <c r="CCK237" s="119"/>
      <c r="CCL237" s="47"/>
      <c r="CCM237" s="47"/>
      <c r="CCN237" s="48"/>
      <c r="CCO237" s="49"/>
      <c r="CCP237" s="28"/>
      <c r="CCQ237" s="196"/>
      <c r="CCR237" s="119"/>
      <c r="CCS237" s="47"/>
      <c r="CCT237" s="47"/>
      <c r="CCU237" s="48"/>
      <c r="CCV237" s="49"/>
      <c r="CCW237" s="28"/>
      <c r="CCX237" s="196"/>
      <c r="CCY237" s="119"/>
      <c r="CCZ237" s="47"/>
      <c r="CDA237" s="47"/>
      <c r="CDB237" s="48"/>
      <c r="CDC237" s="49"/>
      <c r="CDD237" s="28"/>
      <c r="CDE237" s="196"/>
      <c r="CDF237" s="119"/>
      <c r="CDG237" s="47"/>
      <c r="CDH237" s="47"/>
      <c r="CDI237" s="48"/>
      <c r="CDJ237" s="49"/>
      <c r="CDK237" s="28"/>
      <c r="CDL237" s="196"/>
      <c r="CDM237" s="119"/>
      <c r="CDN237" s="47"/>
      <c r="CDO237" s="47"/>
      <c r="CDP237" s="48"/>
      <c r="CDQ237" s="49"/>
      <c r="CDR237" s="28"/>
      <c r="CDS237" s="196"/>
      <c r="CDT237" s="119"/>
      <c r="CDU237" s="47"/>
      <c r="CDV237" s="47"/>
      <c r="CDW237" s="48"/>
      <c r="CDX237" s="49"/>
      <c r="CDY237" s="28"/>
      <c r="CDZ237" s="196"/>
      <c r="CEA237" s="119"/>
      <c r="CEB237" s="47"/>
      <c r="CEC237" s="47"/>
      <c r="CED237" s="48"/>
      <c r="CEE237" s="49"/>
      <c r="CEF237" s="28"/>
      <c r="CEG237" s="196"/>
      <c r="CEH237" s="119"/>
      <c r="CEI237" s="47"/>
      <c r="CEJ237" s="47"/>
      <c r="CEK237" s="48"/>
      <c r="CEL237" s="49"/>
      <c r="CEM237" s="28"/>
      <c r="CEN237" s="196"/>
      <c r="CEO237" s="119"/>
      <c r="CEP237" s="47"/>
      <c r="CEQ237" s="47"/>
      <c r="CER237" s="48"/>
      <c r="CES237" s="49"/>
      <c r="CET237" s="28"/>
      <c r="CEU237" s="196"/>
      <c r="CEV237" s="119"/>
      <c r="CEW237" s="47"/>
      <c r="CEX237" s="47"/>
      <c r="CEY237" s="48"/>
      <c r="CEZ237" s="49"/>
      <c r="CFA237" s="28"/>
      <c r="CFB237" s="196"/>
      <c r="CFC237" s="119"/>
      <c r="CFD237" s="47"/>
      <c r="CFE237" s="47"/>
      <c r="CFF237" s="48"/>
      <c r="CFG237" s="49"/>
      <c r="CFH237" s="28"/>
      <c r="CFI237" s="196"/>
      <c r="CFJ237" s="119"/>
      <c r="CFK237" s="47"/>
      <c r="CFL237" s="47"/>
      <c r="CFM237" s="48"/>
      <c r="CFN237" s="49"/>
      <c r="CFO237" s="28"/>
      <c r="CFP237" s="196"/>
      <c r="CFQ237" s="119"/>
      <c r="CFR237" s="47"/>
      <c r="CFS237" s="47"/>
      <c r="CFT237" s="48"/>
      <c r="CFU237" s="49"/>
      <c r="CFV237" s="28"/>
      <c r="CFW237" s="196"/>
      <c r="CFX237" s="119"/>
      <c r="CFY237" s="47"/>
      <c r="CFZ237" s="47"/>
      <c r="CGA237" s="48"/>
      <c r="CGB237" s="49"/>
      <c r="CGC237" s="28"/>
      <c r="CGD237" s="196"/>
      <c r="CGE237" s="119"/>
      <c r="CGF237" s="47"/>
      <c r="CGG237" s="47"/>
      <c r="CGH237" s="48"/>
      <c r="CGI237" s="49"/>
      <c r="CGJ237" s="28"/>
      <c r="CGK237" s="196"/>
      <c r="CGL237" s="119"/>
      <c r="CGM237" s="47"/>
      <c r="CGN237" s="47"/>
      <c r="CGO237" s="48"/>
      <c r="CGP237" s="49"/>
      <c r="CGQ237" s="28"/>
      <c r="CGR237" s="196"/>
      <c r="CGS237" s="119"/>
      <c r="CGT237" s="47"/>
      <c r="CGU237" s="47"/>
      <c r="CGV237" s="48"/>
      <c r="CGW237" s="49"/>
      <c r="CGX237" s="28"/>
      <c r="CGY237" s="196"/>
      <c r="CGZ237" s="119"/>
      <c r="CHA237" s="47"/>
      <c r="CHB237" s="47"/>
      <c r="CHC237" s="48"/>
      <c r="CHD237" s="49"/>
      <c r="CHE237" s="28"/>
      <c r="CHF237" s="196"/>
      <c r="CHG237" s="119"/>
      <c r="CHH237" s="47"/>
      <c r="CHI237" s="47"/>
      <c r="CHJ237" s="48"/>
      <c r="CHK237" s="49"/>
      <c r="CHL237" s="28"/>
      <c r="CHM237" s="196"/>
      <c r="CHN237" s="119"/>
      <c r="CHO237" s="47"/>
      <c r="CHP237" s="47"/>
      <c r="CHQ237" s="48"/>
      <c r="CHR237" s="49"/>
      <c r="CHS237" s="28"/>
      <c r="CHT237" s="196"/>
      <c r="CHU237" s="119"/>
      <c r="CHV237" s="47"/>
      <c r="CHW237" s="47"/>
      <c r="CHX237" s="48"/>
      <c r="CHY237" s="49"/>
      <c r="CHZ237" s="28"/>
      <c r="CIA237" s="196"/>
      <c r="CIB237" s="119"/>
      <c r="CIC237" s="47"/>
      <c r="CID237" s="47"/>
      <c r="CIE237" s="48"/>
      <c r="CIF237" s="49"/>
      <c r="CIG237" s="28"/>
      <c r="CIH237" s="196"/>
      <c r="CII237" s="119"/>
      <c r="CIJ237" s="47"/>
      <c r="CIK237" s="47"/>
      <c r="CIL237" s="48"/>
      <c r="CIM237" s="49"/>
      <c r="CIN237" s="28"/>
      <c r="CIO237" s="196"/>
      <c r="CIP237" s="119"/>
      <c r="CIQ237" s="47"/>
      <c r="CIR237" s="47"/>
      <c r="CIS237" s="48"/>
      <c r="CIT237" s="49"/>
      <c r="CIU237" s="28"/>
      <c r="CIV237" s="196"/>
      <c r="CIW237" s="119"/>
      <c r="CIX237" s="47"/>
      <c r="CIY237" s="47"/>
      <c r="CIZ237" s="48"/>
      <c r="CJA237" s="49"/>
      <c r="CJB237" s="28"/>
      <c r="CJC237" s="196"/>
      <c r="CJD237" s="119"/>
      <c r="CJE237" s="47"/>
      <c r="CJF237" s="47"/>
      <c r="CJG237" s="48"/>
      <c r="CJH237" s="49"/>
      <c r="CJI237" s="28"/>
      <c r="CJJ237" s="196"/>
      <c r="CJK237" s="119"/>
      <c r="CJL237" s="47"/>
      <c r="CJM237" s="47"/>
      <c r="CJN237" s="48"/>
      <c r="CJO237" s="49"/>
      <c r="CJP237" s="28"/>
      <c r="CJQ237" s="196"/>
      <c r="CJR237" s="119"/>
      <c r="CJS237" s="47"/>
      <c r="CJT237" s="47"/>
      <c r="CJU237" s="48"/>
      <c r="CJV237" s="49"/>
      <c r="CJW237" s="28"/>
      <c r="CJX237" s="196"/>
      <c r="CJY237" s="119"/>
      <c r="CJZ237" s="47"/>
      <c r="CKA237" s="47"/>
      <c r="CKB237" s="48"/>
      <c r="CKC237" s="49"/>
      <c r="CKD237" s="28"/>
      <c r="CKE237" s="196"/>
      <c r="CKF237" s="119"/>
      <c r="CKG237" s="47"/>
      <c r="CKH237" s="47"/>
      <c r="CKI237" s="48"/>
      <c r="CKJ237" s="49"/>
      <c r="CKK237" s="28"/>
      <c r="CKL237" s="196"/>
      <c r="CKM237" s="119"/>
      <c r="CKN237" s="47"/>
      <c r="CKO237" s="47"/>
      <c r="CKP237" s="48"/>
      <c r="CKQ237" s="49"/>
      <c r="CKR237" s="28"/>
      <c r="CKS237" s="196"/>
      <c r="CKT237" s="119"/>
      <c r="CKU237" s="47"/>
      <c r="CKV237" s="47"/>
      <c r="CKW237" s="48"/>
      <c r="CKX237" s="49"/>
      <c r="CKY237" s="28"/>
      <c r="CKZ237" s="196"/>
      <c r="CLA237" s="119"/>
      <c r="CLB237" s="47"/>
      <c r="CLC237" s="47"/>
      <c r="CLD237" s="48"/>
      <c r="CLE237" s="49"/>
      <c r="CLF237" s="28"/>
      <c r="CLG237" s="196"/>
      <c r="CLH237" s="119"/>
      <c r="CLI237" s="47"/>
      <c r="CLJ237" s="47"/>
      <c r="CLK237" s="48"/>
      <c r="CLL237" s="49"/>
      <c r="CLM237" s="28"/>
      <c r="CLN237" s="196"/>
      <c r="CLO237" s="119"/>
      <c r="CLP237" s="47"/>
      <c r="CLQ237" s="47"/>
      <c r="CLR237" s="48"/>
      <c r="CLS237" s="49"/>
      <c r="CLT237" s="28"/>
      <c r="CLU237" s="196"/>
      <c r="CLV237" s="119"/>
      <c r="CLW237" s="47"/>
      <c r="CLX237" s="47"/>
      <c r="CLY237" s="48"/>
      <c r="CLZ237" s="49"/>
      <c r="CMA237" s="28"/>
      <c r="CMB237" s="196"/>
      <c r="CMC237" s="119"/>
      <c r="CMD237" s="47"/>
      <c r="CME237" s="47"/>
      <c r="CMF237" s="48"/>
      <c r="CMG237" s="49"/>
      <c r="CMH237" s="28"/>
      <c r="CMI237" s="196"/>
      <c r="CMJ237" s="119"/>
      <c r="CMK237" s="47"/>
      <c r="CML237" s="47"/>
      <c r="CMM237" s="48"/>
      <c r="CMN237" s="49"/>
      <c r="CMO237" s="28"/>
      <c r="CMP237" s="196"/>
      <c r="CMQ237" s="119"/>
      <c r="CMR237" s="47"/>
      <c r="CMS237" s="47"/>
      <c r="CMT237" s="48"/>
      <c r="CMU237" s="49"/>
      <c r="CMV237" s="28"/>
      <c r="CMW237" s="196"/>
      <c r="CMX237" s="119"/>
      <c r="CMY237" s="47"/>
      <c r="CMZ237" s="47"/>
      <c r="CNA237" s="48"/>
      <c r="CNB237" s="49"/>
      <c r="CNC237" s="28"/>
      <c r="CND237" s="196"/>
      <c r="CNE237" s="119"/>
      <c r="CNF237" s="47"/>
      <c r="CNG237" s="47"/>
      <c r="CNH237" s="48"/>
      <c r="CNI237" s="49"/>
      <c r="CNJ237" s="28"/>
      <c r="CNK237" s="196"/>
      <c r="CNL237" s="119"/>
      <c r="CNM237" s="47"/>
      <c r="CNN237" s="47"/>
      <c r="CNO237" s="48"/>
      <c r="CNP237" s="49"/>
      <c r="CNQ237" s="28"/>
      <c r="CNR237" s="196"/>
      <c r="CNS237" s="119"/>
      <c r="CNT237" s="47"/>
      <c r="CNU237" s="47"/>
      <c r="CNV237" s="48"/>
      <c r="CNW237" s="49"/>
      <c r="CNX237" s="28"/>
      <c r="CNY237" s="196"/>
      <c r="CNZ237" s="119"/>
      <c r="COA237" s="47"/>
      <c r="COB237" s="47"/>
      <c r="COC237" s="48"/>
      <c r="COD237" s="49"/>
      <c r="COE237" s="28"/>
      <c r="COF237" s="196"/>
      <c r="COG237" s="119"/>
      <c r="COH237" s="47"/>
      <c r="COI237" s="47"/>
      <c r="COJ237" s="48"/>
      <c r="COK237" s="49"/>
      <c r="COL237" s="28"/>
      <c r="COM237" s="196"/>
      <c r="CON237" s="119"/>
      <c r="COO237" s="47"/>
      <c r="COP237" s="47"/>
      <c r="COQ237" s="48"/>
      <c r="COR237" s="49"/>
      <c r="COS237" s="28"/>
      <c r="COT237" s="196"/>
      <c r="COU237" s="119"/>
      <c r="COV237" s="47"/>
      <c r="COW237" s="47"/>
      <c r="COX237" s="48"/>
      <c r="COY237" s="49"/>
      <c r="COZ237" s="28"/>
      <c r="CPA237" s="196"/>
      <c r="CPB237" s="119"/>
      <c r="CPC237" s="47"/>
      <c r="CPD237" s="47"/>
      <c r="CPE237" s="48"/>
      <c r="CPF237" s="49"/>
      <c r="CPG237" s="28"/>
      <c r="CPH237" s="196"/>
      <c r="CPI237" s="119"/>
      <c r="CPJ237" s="47"/>
      <c r="CPK237" s="47"/>
      <c r="CPL237" s="48"/>
      <c r="CPM237" s="49"/>
      <c r="CPN237" s="28"/>
      <c r="CPO237" s="196"/>
      <c r="CPP237" s="119"/>
      <c r="CPQ237" s="47"/>
      <c r="CPR237" s="47"/>
      <c r="CPS237" s="48"/>
      <c r="CPT237" s="49"/>
      <c r="CPU237" s="28"/>
      <c r="CPV237" s="196"/>
      <c r="CPW237" s="119"/>
      <c r="CPX237" s="47"/>
      <c r="CPY237" s="47"/>
      <c r="CPZ237" s="48"/>
      <c r="CQA237" s="49"/>
      <c r="CQB237" s="28"/>
      <c r="CQC237" s="196"/>
      <c r="CQD237" s="119"/>
      <c r="CQE237" s="47"/>
      <c r="CQF237" s="47"/>
      <c r="CQG237" s="48"/>
      <c r="CQH237" s="49"/>
      <c r="CQI237" s="28"/>
      <c r="CQJ237" s="196"/>
      <c r="CQK237" s="119"/>
      <c r="CQL237" s="47"/>
      <c r="CQM237" s="47"/>
      <c r="CQN237" s="48"/>
      <c r="CQO237" s="49"/>
      <c r="CQP237" s="28"/>
      <c r="CQQ237" s="196"/>
      <c r="CQR237" s="119"/>
      <c r="CQS237" s="47"/>
      <c r="CQT237" s="47"/>
      <c r="CQU237" s="48"/>
      <c r="CQV237" s="49"/>
      <c r="CQW237" s="28"/>
      <c r="CQX237" s="196"/>
      <c r="CQY237" s="119"/>
      <c r="CQZ237" s="47"/>
      <c r="CRA237" s="47"/>
      <c r="CRB237" s="48"/>
      <c r="CRC237" s="49"/>
      <c r="CRD237" s="28"/>
      <c r="CRE237" s="196"/>
      <c r="CRF237" s="119"/>
      <c r="CRG237" s="47"/>
      <c r="CRH237" s="47"/>
      <c r="CRI237" s="48"/>
      <c r="CRJ237" s="49"/>
      <c r="CRK237" s="28"/>
      <c r="CRL237" s="196"/>
      <c r="CRM237" s="119"/>
      <c r="CRN237" s="47"/>
      <c r="CRO237" s="47"/>
      <c r="CRP237" s="48"/>
      <c r="CRQ237" s="49"/>
      <c r="CRR237" s="28"/>
      <c r="CRS237" s="196"/>
      <c r="CRT237" s="119"/>
      <c r="CRU237" s="47"/>
      <c r="CRV237" s="47"/>
      <c r="CRW237" s="48"/>
      <c r="CRX237" s="49"/>
      <c r="CRY237" s="28"/>
      <c r="CRZ237" s="196"/>
      <c r="CSA237" s="119"/>
      <c r="CSB237" s="47"/>
      <c r="CSC237" s="47"/>
      <c r="CSD237" s="48"/>
      <c r="CSE237" s="49"/>
      <c r="CSF237" s="28"/>
      <c r="CSG237" s="196"/>
      <c r="CSH237" s="119"/>
      <c r="CSI237" s="47"/>
      <c r="CSJ237" s="47"/>
      <c r="CSK237" s="48"/>
      <c r="CSL237" s="49"/>
      <c r="CSM237" s="28"/>
      <c r="CSN237" s="196"/>
      <c r="CSO237" s="119"/>
      <c r="CSP237" s="47"/>
      <c r="CSQ237" s="47"/>
      <c r="CSR237" s="48"/>
      <c r="CSS237" s="49"/>
      <c r="CST237" s="28"/>
      <c r="CSU237" s="196"/>
      <c r="CSV237" s="119"/>
      <c r="CSW237" s="47"/>
      <c r="CSX237" s="47"/>
      <c r="CSY237" s="48"/>
      <c r="CSZ237" s="49"/>
      <c r="CTA237" s="28"/>
      <c r="CTB237" s="196"/>
      <c r="CTC237" s="119"/>
      <c r="CTD237" s="47"/>
      <c r="CTE237" s="47"/>
      <c r="CTF237" s="48"/>
      <c r="CTG237" s="49"/>
      <c r="CTH237" s="28"/>
      <c r="CTI237" s="196"/>
      <c r="CTJ237" s="119"/>
      <c r="CTK237" s="47"/>
      <c r="CTL237" s="47"/>
      <c r="CTM237" s="48"/>
      <c r="CTN237" s="49"/>
      <c r="CTO237" s="28"/>
      <c r="CTP237" s="196"/>
      <c r="CTQ237" s="119"/>
      <c r="CTR237" s="47"/>
      <c r="CTS237" s="47"/>
      <c r="CTT237" s="48"/>
      <c r="CTU237" s="49"/>
      <c r="CTV237" s="28"/>
      <c r="CTW237" s="196"/>
      <c r="CTX237" s="119"/>
      <c r="CTY237" s="47"/>
      <c r="CTZ237" s="47"/>
      <c r="CUA237" s="48"/>
      <c r="CUB237" s="49"/>
      <c r="CUC237" s="28"/>
      <c r="CUD237" s="196"/>
      <c r="CUE237" s="119"/>
      <c r="CUF237" s="47"/>
      <c r="CUG237" s="47"/>
      <c r="CUH237" s="48"/>
      <c r="CUI237" s="49"/>
      <c r="CUJ237" s="28"/>
      <c r="CUK237" s="196"/>
      <c r="CUL237" s="119"/>
      <c r="CUM237" s="47"/>
      <c r="CUN237" s="47"/>
      <c r="CUO237" s="48"/>
      <c r="CUP237" s="49"/>
      <c r="CUQ237" s="28"/>
      <c r="CUR237" s="196"/>
      <c r="CUS237" s="119"/>
      <c r="CUT237" s="47"/>
      <c r="CUU237" s="47"/>
      <c r="CUV237" s="48"/>
      <c r="CUW237" s="49"/>
      <c r="CUX237" s="28"/>
      <c r="CUY237" s="196"/>
      <c r="CUZ237" s="119"/>
      <c r="CVA237" s="47"/>
      <c r="CVB237" s="47"/>
      <c r="CVC237" s="48"/>
      <c r="CVD237" s="49"/>
      <c r="CVE237" s="28"/>
      <c r="CVF237" s="196"/>
      <c r="CVG237" s="119"/>
      <c r="CVH237" s="47"/>
      <c r="CVI237" s="47"/>
      <c r="CVJ237" s="48"/>
      <c r="CVK237" s="49"/>
      <c r="CVL237" s="28"/>
      <c r="CVM237" s="196"/>
      <c r="CVN237" s="119"/>
      <c r="CVO237" s="47"/>
      <c r="CVP237" s="47"/>
      <c r="CVQ237" s="48"/>
      <c r="CVR237" s="49"/>
      <c r="CVS237" s="28"/>
      <c r="CVT237" s="196"/>
      <c r="CVU237" s="119"/>
      <c r="CVV237" s="47"/>
      <c r="CVW237" s="47"/>
      <c r="CVX237" s="48"/>
      <c r="CVY237" s="49"/>
      <c r="CVZ237" s="28"/>
      <c r="CWA237" s="196"/>
      <c r="CWB237" s="119"/>
      <c r="CWC237" s="47"/>
      <c r="CWD237" s="47"/>
      <c r="CWE237" s="48"/>
      <c r="CWF237" s="49"/>
      <c r="CWG237" s="28"/>
      <c r="CWH237" s="196"/>
      <c r="CWI237" s="119"/>
      <c r="CWJ237" s="47"/>
      <c r="CWK237" s="47"/>
      <c r="CWL237" s="48"/>
      <c r="CWM237" s="49"/>
      <c r="CWN237" s="28"/>
      <c r="CWO237" s="196"/>
      <c r="CWP237" s="119"/>
      <c r="CWQ237" s="47"/>
      <c r="CWR237" s="47"/>
      <c r="CWS237" s="48"/>
      <c r="CWT237" s="49"/>
      <c r="CWU237" s="28"/>
      <c r="CWV237" s="196"/>
      <c r="CWW237" s="119"/>
      <c r="CWX237" s="47"/>
      <c r="CWY237" s="47"/>
      <c r="CWZ237" s="48"/>
      <c r="CXA237" s="49"/>
      <c r="CXB237" s="28"/>
      <c r="CXC237" s="196"/>
      <c r="CXD237" s="119"/>
      <c r="CXE237" s="47"/>
      <c r="CXF237" s="47"/>
      <c r="CXG237" s="48"/>
      <c r="CXH237" s="49"/>
      <c r="CXI237" s="28"/>
      <c r="CXJ237" s="196"/>
      <c r="CXK237" s="119"/>
      <c r="CXL237" s="47"/>
      <c r="CXM237" s="47"/>
      <c r="CXN237" s="48"/>
      <c r="CXO237" s="49"/>
      <c r="CXP237" s="28"/>
      <c r="CXQ237" s="196"/>
      <c r="CXR237" s="119"/>
      <c r="CXS237" s="47"/>
      <c r="CXT237" s="47"/>
      <c r="CXU237" s="48"/>
      <c r="CXV237" s="49"/>
      <c r="CXW237" s="28"/>
      <c r="CXX237" s="196"/>
      <c r="CXY237" s="119"/>
      <c r="CXZ237" s="47"/>
      <c r="CYA237" s="47"/>
      <c r="CYB237" s="48"/>
      <c r="CYC237" s="49"/>
      <c r="CYD237" s="28"/>
      <c r="CYE237" s="196"/>
      <c r="CYF237" s="119"/>
      <c r="CYG237" s="47"/>
      <c r="CYH237" s="47"/>
      <c r="CYI237" s="48"/>
      <c r="CYJ237" s="49"/>
      <c r="CYK237" s="28"/>
      <c r="CYL237" s="196"/>
      <c r="CYM237" s="119"/>
      <c r="CYN237" s="47"/>
      <c r="CYO237" s="47"/>
      <c r="CYP237" s="48"/>
      <c r="CYQ237" s="49"/>
      <c r="CYR237" s="28"/>
      <c r="CYS237" s="196"/>
      <c r="CYT237" s="119"/>
      <c r="CYU237" s="47"/>
      <c r="CYV237" s="47"/>
      <c r="CYW237" s="48"/>
      <c r="CYX237" s="49"/>
      <c r="CYY237" s="28"/>
      <c r="CYZ237" s="196"/>
      <c r="CZA237" s="119"/>
      <c r="CZB237" s="47"/>
      <c r="CZC237" s="47"/>
      <c r="CZD237" s="48"/>
      <c r="CZE237" s="49"/>
      <c r="CZF237" s="28"/>
      <c r="CZG237" s="196"/>
      <c r="CZH237" s="119"/>
      <c r="CZI237" s="47"/>
      <c r="CZJ237" s="47"/>
      <c r="CZK237" s="48"/>
      <c r="CZL237" s="49"/>
      <c r="CZM237" s="28"/>
      <c r="CZN237" s="196"/>
      <c r="CZO237" s="119"/>
      <c r="CZP237" s="47"/>
      <c r="CZQ237" s="47"/>
      <c r="CZR237" s="48"/>
      <c r="CZS237" s="49"/>
      <c r="CZT237" s="28"/>
      <c r="CZU237" s="196"/>
      <c r="CZV237" s="119"/>
      <c r="CZW237" s="47"/>
      <c r="CZX237" s="47"/>
      <c r="CZY237" s="48"/>
      <c r="CZZ237" s="49"/>
      <c r="DAA237" s="28"/>
      <c r="DAB237" s="196"/>
      <c r="DAC237" s="119"/>
      <c r="DAD237" s="47"/>
      <c r="DAE237" s="47"/>
      <c r="DAF237" s="48"/>
      <c r="DAG237" s="49"/>
      <c r="DAH237" s="28"/>
      <c r="DAI237" s="196"/>
      <c r="DAJ237" s="119"/>
      <c r="DAK237" s="47"/>
      <c r="DAL237" s="47"/>
      <c r="DAM237" s="48"/>
      <c r="DAN237" s="49"/>
      <c r="DAO237" s="28"/>
      <c r="DAP237" s="196"/>
      <c r="DAQ237" s="119"/>
      <c r="DAR237" s="47"/>
      <c r="DAS237" s="47"/>
      <c r="DAT237" s="48"/>
      <c r="DAU237" s="49"/>
      <c r="DAV237" s="28"/>
      <c r="DAW237" s="196"/>
      <c r="DAX237" s="119"/>
      <c r="DAY237" s="47"/>
      <c r="DAZ237" s="47"/>
      <c r="DBA237" s="48"/>
      <c r="DBB237" s="49"/>
      <c r="DBC237" s="28"/>
      <c r="DBD237" s="196"/>
      <c r="DBE237" s="119"/>
      <c r="DBF237" s="47"/>
      <c r="DBG237" s="47"/>
      <c r="DBH237" s="48"/>
      <c r="DBI237" s="49"/>
      <c r="DBJ237" s="28"/>
      <c r="DBK237" s="196"/>
      <c r="DBL237" s="119"/>
      <c r="DBM237" s="47"/>
      <c r="DBN237" s="47"/>
      <c r="DBO237" s="48"/>
      <c r="DBP237" s="49"/>
      <c r="DBQ237" s="28"/>
      <c r="DBR237" s="196"/>
      <c r="DBS237" s="119"/>
      <c r="DBT237" s="47"/>
      <c r="DBU237" s="47"/>
      <c r="DBV237" s="48"/>
      <c r="DBW237" s="49"/>
      <c r="DBX237" s="28"/>
      <c r="DBY237" s="196"/>
      <c r="DBZ237" s="119"/>
      <c r="DCA237" s="47"/>
      <c r="DCB237" s="47"/>
      <c r="DCC237" s="48"/>
      <c r="DCD237" s="49"/>
      <c r="DCE237" s="28"/>
      <c r="DCF237" s="196"/>
      <c r="DCG237" s="119"/>
      <c r="DCH237" s="47"/>
      <c r="DCI237" s="47"/>
      <c r="DCJ237" s="48"/>
      <c r="DCK237" s="49"/>
      <c r="DCL237" s="28"/>
      <c r="DCM237" s="196"/>
      <c r="DCN237" s="119"/>
      <c r="DCO237" s="47"/>
      <c r="DCP237" s="47"/>
      <c r="DCQ237" s="48"/>
      <c r="DCR237" s="49"/>
      <c r="DCS237" s="28"/>
      <c r="DCT237" s="196"/>
      <c r="DCU237" s="119"/>
      <c r="DCV237" s="47"/>
      <c r="DCW237" s="47"/>
      <c r="DCX237" s="48"/>
      <c r="DCY237" s="49"/>
      <c r="DCZ237" s="28"/>
      <c r="DDA237" s="196"/>
      <c r="DDB237" s="119"/>
      <c r="DDC237" s="47"/>
      <c r="DDD237" s="47"/>
      <c r="DDE237" s="48"/>
      <c r="DDF237" s="49"/>
      <c r="DDG237" s="28"/>
      <c r="DDH237" s="196"/>
      <c r="DDI237" s="119"/>
      <c r="DDJ237" s="47"/>
      <c r="DDK237" s="47"/>
      <c r="DDL237" s="48"/>
      <c r="DDM237" s="49"/>
      <c r="DDN237" s="28"/>
      <c r="DDO237" s="196"/>
      <c r="DDP237" s="119"/>
      <c r="DDQ237" s="47"/>
      <c r="DDR237" s="47"/>
      <c r="DDS237" s="48"/>
      <c r="DDT237" s="49"/>
      <c r="DDU237" s="28"/>
      <c r="DDV237" s="196"/>
      <c r="DDW237" s="119"/>
      <c r="DDX237" s="47"/>
      <c r="DDY237" s="47"/>
      <c r="DDZ237" s="48"/>
      <c r="DEA237" s="49"/>
      <c r="DEB237" s="28"/>
      <c r="DEC237" s="196"/>
      <c r="DED237" s="119"/>
      <c r="DEE237" s="47"/>
      <c r="DEF237" s="47"/>
      <c r="DEG237" s="48"/>
      <c r="DEH237" s="49"/>
      <c r="DEI237" s="28"/>
      <c r="DEJ237" s="196"/>
      <c r="DEK237" s="119"/>
      <c r="DEL237" s="47"/>
      <c r="DEM237" s="47"/>
      <c r="DEN237" s="48"/>
      <c r="DEO237" s="49"/>
      <c r="DEP237" s="28"/>
      <c r="DEQ237" s="196"/>
      <c r="DER237" s="119"/>
      <c r="DES237" s="47"/>
      <c r="DET237" s="47"/>
      <c r="DEU237" s="48"/>
      <c r="DEV237" s="49"/>
      <c r="DEW237" s="28"/>
      <c r="DEX237" s="196"/>
      <c r="DEY237" s="119"/>
      <c r="DEZ237" s="47"/>
      <c r="DFA237" s="47"/>
      <c r="DFB237" s="48"/>
      <c r="DFC237" s="49"/>
      <c r="DFD237" s="28"/>
      <c r="DFE237" s="196"/>
      <c r="DFF237" s="119"/>
      <c r="DFG237" s="47"/>
      <c r="DFH237" s="47"/>
      <c r="DFI237" s="48"/>
      <c r="DFJ237" s="49"/>
      <c r="DFK237" s="28"/>
      <c r="DFL237" s="196"/>
      <c r="DFM237" s="119"/>
      <c r="DFN237" s="47"/>
      <c r="DFO237" s="47"/>
      <c r="DFP237" s="48"/>
      <c r="DFQ237" s="49"/>
      <c r="DFR237" s="28"/>
      <c r="DFS237" s="196"/>
      <c r="DFT237" s="119"/>
      <c r="DFU237" s="47"/>
      <c r="DFV237" s="47"/>
      <c r="DFW237" s="48"/>
      <c r="DFX237" s="49"/>
      <c r="DFY237" s="28"/>
      <c r="DFZ237" s="196"/>
      <c r="DGA237" s="119"/>
      <c r="DGB237" s="47"/>
      <c r="DGC237" s="47"/>
      <c r="DGD237" s="48"/>
      <c r="DGE237" s="49"/>
      <c r="DGF237" s="28"/>
      <c r="DGG237" s="196"/>
      <c r="DGH237" s="119"/>
      <c r="DGI237" s="47"/>
      <c r="DGJ237" s="47"/>
      <c r="DGK237" s="48"/>
      <c r="DGL237" s="49"/>
      <c r="DGM237" s="28"/>
      <c r="DGN237" s="196"/>
      <c r="DGO237" s="119"/>
      <c r="DGP237" s="47"/>
      <c r="DGQ237" s="47"/>
      <c r="DGR237" s="48"/>
      <c r="DGS237" s="49"/>
      <c r="DGT237" s="28"/>
      <c r="DGU237" s="196"/>
      <c r="DGV237" s="119"/>
      <c r="DGW237" s="47"/>
      <c r="DGX237" s="47"/>
      <c r="DGY237" s="48"/>
      <c r="DGZ237" s="49"/>
      <c r="DHA237" s="28"/>
      <c r="DHB237" s="196"/>
      <c r="DHC237" s="119"/>
      <c r="DHD237" s="47"/>
      <c r="DHE237" s="47"/>
      <c r="DHF237" s="48"/>
      <c r="DHG237" s="49"/>
      <c r="DHH237" s="28"/>
      <c r="DHI237" s="196"/>
      <c r="DHJ237" s="119"/>
      <c r="DHK237" s="47"/>
      <c r="DHL237" s="47"/>
      <c r="DHM237" s="48"/>
      <c r="DHN237" s="49"/>
      <c r="DHO237" s="28"/>
      <c r="DHP237" s="196"/>
      <c r="DHQ237" s="119"/>
      <c r="DHR237" s="47"/>
      <c r="DHS237" s="47"/>
      <c r="DHT237" s="48"/>
      <c r="DHU237" s="49"/>
      <c r="DHV237" s="28"/>
      <c r="DHW237" s="196"/>
      <c r="DHX237" s="119"/>
      <c r="DHY237" s="47"/>
      <c r="DHZ237" s="47"/>
      <c r="DIA237" s="48"/>
      <c r="DIB237" s="49"/>
      <c r="DIC237" s="28"/>
      <c r="DID237" s="196"/>
      <c r="DIE237" s="119"/>
      <c r="DIF237" s="47"/>
      <c r="DIG237" s="47"/>
      <c r="DIH237" s="48"/>
      <c r="DII237" s="49"/>
      <c r="DIJ237" s="28"/>
      <c r="DIK237" s="196"/>
      <c r="DIL237" s="119"/>
      <c r="DIM237" s="47"/>
      <c r="DIN237" s="47"/>
      <c r="DIO237" s="48"/>
      <c r="DIP237" s="49"/>
      <c r="DIQ237" s="28"/>
      <c r="DIR237" s="196"/>
      <c r="DIS237" s="119"/>
      <c r="DIT237" s="47"/>
      <c r="DIU237" s="47"/>
      <c r="DIV237" s="48"/>
      <c r="DIW237" s="49"/>
      <c r="DIX237" s="28"/>
      <c r="DIY237" s="196"/>
      <c r="DIZ237" s="119"/>
      <c r="DJA237" s="47"/>
      <c r="DJB237" s="47"/>
      <c r="DJC237" s="48"/>
      <c r="DJD237" s="49"/>
      <c r="DJE237" s="28"/>
      <c r="DJF237" s="196"/>
      <c r="DJG237" s="119"/>
      <c r="DJH237" s="47"/>
      <c r="DJI237" s="47"/>
      <c r="DJJ237" s="48"/>
      <c r="DJK237" s="49"/>
      <c r="DJL237" s="28"/>
      <c r="DJM237" s="196"/>
      <c r="DJN237" s="119"/>
      <c r="DJO237" s="47"/>
      <c r="DJP237" s="47"/>
      <c r="DJQ237" s="48"/>
      <c r="DJR237" s="49"/>
      <c r="DJS237" s="28"/>
      <c r="DJT237" s="196"/>
      <c r="DJU237" s="119"/>
      <c r="DJV237" s="47"/>
      <c r="DJW237" s="47"/>
      <c r="DJX237" s="48"/>
      <c r="DJY237" s="49"/>
      <c r="DJZ237" s="28"/>
      <c r="DKA237" s="196"/>
      <c r="DKB237" s="119"/>
      <c r="DKC237" s="47"/>
      <c r="DKD237" s="47"/>
      <c r="DKE237" s="48"/>
      <c r="DKF237" s="49"/>
      <c r="DKG237" s="28"/>
      <c r="DKH237" s="196"/>
      <c r="DKI237" s="119"/>
      <c r="DKJ237" s="47"/>
      <c r="DKK237" s="47"/>
      <c r="DKL237" s="48"/>
      <c r="DKM237" s="49"/>
      <c r="DKN237" s="28"/>
      <c r="DKO237" s="196"/>
      <c r="DKP237" s="119"/>
      <c r="DKQ237" s="47"/>
      <c r="DKR237" s="47"/>
      <c r="DKS237" s="48"/>
      <c r="DKT237" s="49"/>
      <c r="DKU237" s="28"/>
      <c r="DKV237" s="196"/>
      <c r="DKW237" s="119"/>
      <c r="DKX237" s="47"/>
      <c r="DKY237" s="47"/>
      <c r="DKZ237" s="48"/>
      <c r="DLA237" s="49"/>
      <c r="DLB237" s="28"/>
      <c r="DLC237" s="196"/>
      <c r="DLD237" s="119"/>
      <c r="DLE237" s="47"/>
      <c r="DLF237" s="47"/>
      <c r="DLG237" s="48"/>
      <c r="DLH237" s="49"/>
      <c r="DLI237" s="28"/>
      <c r="DLJ237" s="196"/>
      <c r="DLK237" s="119"/>
      <c r="DLL237" s="47"/>
      <c r="DLM237" s="47"/>
      <c r="DLN237" s="48"/>
      <c r="DLO237" s="49"/>
      <c r="DLP237" s="28"/>
      <c r="DLQ237" s="196"/>
      <c r="DLR237" s="119"/>
      <c r="DLS237" s="47"/>
      <c r="DLT237" s="47"/>
      <c r="DLU237" s="48"/>
      <c r="DLV237" s="49"/>
      <c r="DLW237" s="28"/>
      <c r="DLX237" s="196"/>
      <c r="DLY237" s="119"/>
      <c r="DLZ237" s="47"/>
      <c r="DMA237" s="47"/>
      <c r="DMB237" s="48"/>
      <c r="DMC237" s="49"/>
      <c r="DMD237" s="28"/>
      <c r="DME237" s="196"/>
      <c r="DMF237" s="119"/>
      <c r="DMG237" s="47"/>
      <c r="DMH237" s="47"/>
      <c r="DMI237" s="48"/>
      <c r="DMJ237" s="49"/>
      <c r="DMK237" s="28"/>
      <c r="DML237" s="196"/>
      <c r="DMM237" s="119"/>
      <c r="DMN237" s="47"/>
      <c r="DMO237" s="47"/>
      <c r="DMP237" s="48"/>
      <c r="DMQ237" s="49"/>
      <c r="DMR237" s="28"/>
      <c r="DMS237" s="196"/>
      <c r="DMT237" s="119"/>
      <c r="DMU237" s="47"/>
      <c r="DMV237" s="47"/>
      <c r="DMW237" s="48"/>
      <c r="DMX237" s="49"/>
      <c r="DMY237" s="28"/>
      <c r="DMZ237" s="196"/>
      <c r="DNA237" s="119"/>
      <c r="DNB237" s="47"/>
      <c r="DNC237" s="47"/>
      <c r="DND237" s="48"/>
      <c r="DNE237" s="49"/>
      <c r="DNF237" s="28"/>
      <c r="DNG237" s="196"/>
      <c r="DNH237" s="119"/>
      <c r="DNI237" s="47"/>
      <c r="DNJ237" s="47"/>
      <c r="DNK237" s="48"/>
      <c r="DNL237" s="49"/>
      <c r="DNM237" s="28"/>
      <c r="DNN237" s="196"/>
      <c r="DNO237" s="119"/>
      <c r="DNP237" s="47"/>
      <c r="DNQ237" s="47"/>
      <c r="DNR237" s="48"/>
      <c r="DNS237" s="49"/>
      <c r="DNT237" s="28"/>
      <c r="DNU237" s="196"/>
      <c r="DNV237" s="119"/>
      <c r="DNW237" s="47"/>
      <c r="DNX237" s="47"/>
      <c r="DNY237" s="48"/>
      <c r="DNZ237" s="49"/>
      <c r="DOA237" s="28"/>
      <c r="DOB237" s="196"/>
      <c r="DOC237" s="119"/>
      <c r="DOD237" s="47"/>
      <c r="DOE237" s="47"/>
      <c r="DOF237" s="48"/>
      <c r="DOG237" s="49"/>
      <c r="DOH237" s="28"/>
      <c r="DOI237" s="196"/>
      <c r="DOJ237" s="119"/>
      <c r="DOK237" s="47"/>
      <c r="DOL237" s="47"/>
      <c r="DOM237" s="48"/>
      <c r="DON237" s="49"/>
      <c r="DOO237" s="28"/>
      <c r="DOP237" s="196"/>
      <c r="DOQ237" s="119"/>
      <c r="DOR237" s="47"/>
      <c r="DOS237" s="47"/>
      <c r="DOT237" s="48"/>
      <c r="DOU237" s="49"/>
      <c r="DOV237" s="28"/>
      <c r="DOW237" s="196"/>
      <c r="DOX237" s="119"/>
      <c r="DOY237" s="47"/>
      <c r="DOZ237" s="47"/>
      <c r="DPA237" s="48"/>
      <c r="DPB237" s="49"/>
      <c r="DPC237" s="28"/>
      <c r="DPD237" s="196"/>
      <c r="DPE237" s="119"/>
      <c r="DPF237" s="47"/>
      <c r="DPG237" s="47"/>
      <c r="DPH237" s="48"/>
      <c r="DPI237" s="49"/>
      <c r="DPJ237" s="28"/>
      <c r="DPK237" s="196"/>
      <c r="DPL237" s="119"/>
      <c r="DPM237" s="47"/>
      <c r="DPN237" s="47"/>
      <c r="DPO237" s="48"/>
      <c r="DPP237" s="49"/>
      <c r="DPQ237" s="28"/>
      <c r="DPR237" s="196"/>
      <c r="DPS237" s="119"/>
      <c r="DPT237" s="47"/>
      <c r="DPU237" s="47"/>
      <c r="DPV237" s="48"/>
      <c r="DPW237" s="49"/>
      <c r="DPX237" s="28"/>
      <c r="DPY237" s="196"/>
      <c r="DPZ237" s="119"/>
      <c r="DQA237" s="47"/>
      <c r="DQB237" s="47"/>
      <c r="DQC237" s="48"/>
      <c r="DQD237" s="49"/>
      <c r="DQE237" s="28"/>
      <c r="DQF237" s="196"/>
      <c r="DQG237" s="119"/>
      <c r="DQH237" s="47"/>
      <c r="DQI237" s="47"/>
      <c r="DQJ237" s="48"/>
      <c r="DQK237" s="49"/>
      <c r="DQL237" s="28"/>
      <c r="DQM237" s="196"/>
      <c r="DQN237" s="119"/>
      <c r="DQO237" s="47"/>
      <c r="DQP237" s="47"/>
      <c r="DQQ237" s="48"/>
      <c r="DQR237" s="49"/>
      <c r="DQS237" s="28"/>
      <c r="DQT237" s="196"/>
      <c r="DQU237" s="119"/>
      <c r="DQV237" s="47"/>
      <c r="DQW237" s="47"/>
      <c r="DQX237" s="48"/>
      <c r="DQY237" s="49"/>
      <c r="DQZ237" s="28"/>
      <c r="DRA237" s="196"/>
      <c r="DRB237" s="119"/>
      <c r="DRC237" s="47"/>
      <c r="DRD237" s="47"/>
      <c r="DRE237" s="48"/>
      <c r="DRF237" s="49"/>
      <c r="DRG237" s="28"/>
      <c r="DRH237" s="196"/>
      <c r="DRI237" s="119"/>
      <c r="DRJ237" s="47"/>
      <c r="DRK237" s="47"/>
      <c r="DRL237" s="48"/>
      <c r="DRM237" s="49"/>
      <c r="DRN237" s="28"/>
      <c r="DRO237" s="196"/>
      <c r="DRP237" s="119"/>
      <c r="DRQ237" s="47"/>
      <c r="DRR237" s="47"/>
      <c r="DRS237" s="48"/>
      <c r="DRT237" s="49"/>
      <c r="DRU237" s="28"/>
      <c r="DRV237" s="196"/>
      <c r="DRW237" s="119"/>
      <c r="DRX237" s="47"/>
      <c r="DRY237" s="47"/>
      <c r="DRZ237" s="48"/>
      <c r="DSA237" s="49"/>
      <c r="DSB237" s="28"/>
      <c r="DSC237" s="196"/>
      <c r="DSD237" s="119"/>
      <c r="DSE237" s="47"/>
      <c r="DSF237" s="47"/>
      <c r="DSG237" s="48"/>
      <c r="DSH237" s="49"/>
      <c r="DSI237" s="28"/>
      <c r="DSJ237" s="196"/>
      <c r="DSK237" s="119"/>
      <c r="DSL237" s="47"/>
      <c r="DSM237" s="47"/>
      <c r="DSN237" s="48"/>
      <c r="DSO237" s="49"/>
      <c r="DSP237" s="28"/>
      <c r="DSQ237" s="196"/>
      <c r="DSR237" s="119"/>
      <c r="DSS237" s="47"/>
      <c r="DST237" s="47"/>
      <c r="DSU237" s="48"/>
      <c r="DSV237" s="49"/>
      <c r="DSW237" s="28"/>
      <c r="DSX237" s="196"/>
      <c r="DSY237" s="119"/>
      <c r="DSZ237" s="47"/>
      <c r="DTA237" s="47"/>
      <c r="DTB237" s="48"/>
      <c r="DTC237" s="49"/>
      <c r="DTD237" s="28"/>
      <c r="DTE237" s="196"/>
      <c r="DTF237" s="119"/>
      <c r="DTG237" s="47"/>
      <c r="DTH237" s="47"/>
      <c r="DTI237" s="48"/>
      <c r="DTJ237" s="49"/>
      <c r="DTK237" s="28"/>
      <c r="DTL237" s="196"/>
      <c r="DTM237" s="119"/>
      <c r="DTN237" s="47"/>
      <c r="DTO237" s="47"/>
      <c r="DTP237" s="48"/>
      <c r="DTQ237" s="49"/>
      <c r="DTR237" s="28"/>
      <c r="DTS237" s="196"/>
      <c r="DTT237" s="119"/>
      <c r="DTU237" s="47"/>
      <c r="DTV237" s="47"/>
      <c r="DTW237" s="48"/>
      <c r="DTX237" s="49"/>
      <c r="DTY237" s="28"/>
      <c r="DTZ237" s="196"/>
      <c r="DUA237" s="119"/>
      <c r="DUB237" s="47"/>
      <c r="DUC237" s="47"/>
      <c r="DUD237" s="48"/>
      <c r="DUE237" s="49"/>
      <c r="DUF237" s="28"/>
      <c r="DUG237" s="196"/>
      <c r="DUH237" s="119"/>
      <c r="DUI237" s="47"/>
      <c r="DUJ237" s="47"/>
      <c r="DUK237" s="48"/>
      <c r="DUL237" s="49"/>
      <c r="DUM237" s="28"/>
      <c r="DUN237" s="196"/>
      <c r="DUO237" s="119"/>
      <c r="DUP237" s="47"/>
      <c r="DUQ237" s="47"/>
      <c r="DUR237" s="48"/>
      <c r="DUS237" s="49"/>
      <c r="DUT237" s="28"/>
      <c r="DUU237" s="196"/>
      <c r="DUV237" s="119"/>
      <c r="DUW237" s="47"/>
      <c r="DUX237" s="47"/>
      <c r="DUY237" s="48"/>
      <c r="DUZ237" s="49"/>
      <c r="DVA237" s="28"/>
      <c r="DVB237" s="196"/>
      <c r="DVC237" s="119"/>
      <c r="DVD237" s="47"/>
      <c r="DVE237" s="47"/>
      <c r="DVF237" s="48"/>
      <c r="DVG237" s="49"/>
      <c r="DVH237" s="28"/>
      <c r="DVI237" s="196"/>
      <c r="DVJ237" s="119"/>
      <c r="DVK237" s="47"/>
      <c r="DVL237" s="47"/>
      <c r="DVM237" s="48"/>
      <c r="DVN237" s="49"/>
      <c r="DVO237" s="28"/>
      <c r="DVP237" s="196"/>
      <c r="DVQ237" s="119"/>
      <c r="DVR237" s="47"/>
      <c r="DVS237" s="47"/>
      <c r="DVT237" s="48"/>
      <c r="DVU237" s="49"/>
      <c r="DVV237" s="28"/>
      <c r="DVW237" s="196"/>
      <c r="DVX237" s="119"/>
      <c r="DVY237" s="47"/>
      <c r="DVZ237" s="47"/>
      <c r="DWA237" s="48"/>
      <c r="DWB237" s="49"/>
      <c r="DWC237" s="28"/>
      <c r="DWD237" s="196"/>
      <c r="DWE237" s="119"/>
      <c r="DWF237" s="47"/>
      <c r="DWG237" s="47"/>
      <c r="DWH237" s="48"/>
      <c r="DWI237" s="49"/>
      <c r="DWJ237" s="28"/>
      <c r="DWK237" s="196"/>
      <c r="DWL237" s="119"/>
      <c r="DWM237" s="47"/>
      <c r="DWN237" s="47"/>
      <c r="DWO237" s="48"/>
      <c r="DWP237" s="49"/>
      <c r="DWQ237" s="28"/>
      <c r="DWR237" s="196"/>
      <c r="DWS237" s="119"/>
      <c r="DWT237" s="47"/>
      <c r="DWU237" s="47"/>
      <c r="DWV237" s="48"/>
      <c r="DWW237" s="49"/>
      <c r="DWX237" s="28"/>
      <c r="DWY237" s="196"/>
      <c r="DWZ237" s="119"/>
      <c r="DXA237" s="47"/>
      <c r="DXB237" s="47"/>
      <c r="DXC237" s="48"/>
      <c r="DXD237" s="49"/>
      <c r="DXE237" s="28"/>
      <c r="DXF237" s="196"/>
      <c r="DXG237" s="119"/>
      <c r="DXH237" s="47"/>
      <c r="DXI237" s="47"/>
      <c r="DXJ237" s="48"/>
      <c r="DXK237" s="49"/>
      <c r="DXL237" s="28"/>
      <c r="DXM237" s="196"/>
      <c r="DXN237" s="119"/>
      <c r="DXO237" s="47"/>
      <c r="DXP237" s="47"/>
      <c r="DXQ237" s="48"/>
      <c r="DXR237" s="49"/>
      <c r="DXS237" s="28"/>
      <c r="DXT237" s="196"/>
      <c r="DXU237" s="119"/>
      <c r="DXV237" s="47"/>
      <c r="DXW237" s="47"/>
      <c r="DXX237" s="48"/>
      <c r="DXY237" s="49"/>
      <c r="DXZ237" s="28"/>
      <c r="DYA237" s="196"/>
      <c r="DYB237" s="119"/>
      <c r="DYC237" s="47"/>
      <c r="DYD237" s="47"/>
      <c r="DYE237" s="48"/>
      <c r="DYF237" s="49"/>
      <c r="DYG237" s="28"/>
      <c r="DYH237" s="196"/>
      <c r="DYI237" s="119"/>
      <c r="DYJ237" s="47"/>
      <c r="DYK237" s="47"/>
      <c r="DYL237" s="48"/>
      <c r="DYM237" s="49"/>
      <c r="DYN237" s="28"/>
      <c r="DYO237" s="196"/>
      <c r="DYP237" s="119"/>
      <c r="DYQ237" s="47"/>
      <c r="DYR237" s="47"/>
      <c r="DYS237" s="48"/>
      <c r="DYT237" s="49"/>
      <c r="DYU237" s="28"/>
      <c r="DYV237" s="196"/>
      <c r="DYW237" s="119"/>
      <c r="DYX237" s="47"/>
      <c r="DYY237" s="47"/>
      <c r="DYZ237" s="48"/>
      <c r="DZA237" s="49"/>
      <c r="DZB237" s="28"/>
      <c r="DZC237" s="196"/>
      <c r="DZD237" s="119"/>
      <c r="DZE237" s="47"/>
      <c r="DZF237" s="47"/>
      <c r="DZG237" s="48"/>
      <c r="DZH237" s="49"/>
      <c r="DZI237" s="28"/>
      <c r="DZJ237" s="196"/>
      <c r="DZK237" s="119"/>
      <c r="DZL237" s="47"/>
      <c r="DZM237" s="47"/>
      <c r="DZN237" s="48"/>
      <c r="DZO237" s="49"/>
      <c r="DZP237" s="28"/>
      <c r="DZQ237" s="196"/>
      <c r="DZR237" s="119"/>
      <c r="DZS237" s="47"/>
      <c r="DZT237" s="47"/>
      <c r="DZU237" s="48"/>
      <c r="DZV237" s="49"/>
      <c r="DZW237" s="28"/>
      <c r="DZX237" s="196"/>
      <c r="DZY237" s="119"/>
      <c r="DZZ237" s="47"/>
      <c r="EAA237" s="47"/>
      <c r="EAB237" s="48"/>
      <c r="EAC237" s="49"/>
      <c r="EAD237" s="28"/>
      <c r="EAE237" s="196"/>
      <c r="EAF237" s="119"/>
      <c r="EAG237" s="47"/>
      <c r="EAH237" s="47"/>
      <c r="EAI237" s="48"/>
      <c r="EAJ237" s="49"/>
      <c r="EAK237" s="28"/>
      <c r="EAL237" s="196"/>
      <c r="EAM237" s="119"/>
      <c r="EAN237" s="47"/>
      <c r="EAO237" s="47"/>
      <c r="EAP237" s="48"/>
      <c r="EAQ237" s="49"/>
      <c r="EAR237" s="28"/>
      <c r="EAS237" s="196"/>
      <c r="EAT237" s="119"/>
      <c r="EAU237" s="47"/>
      <c r="EAV237" s="47"/>
      <c r="EAW237" s="48"/>
      <c r="EAX237" s="49"/>
      <c r="EAY237" s="28"/>
      <c r="EAZ237" s="196"/>
      <c r="EBA237" s="119"/>
      <c r="EBB237" s="47"/>
      <c r="EBC237" s="47"/>
      <c r="EBD237" s="48"/>
      <c r="EBE237" s="49"/>
      <c r="EBF237" s="28"/>
      <c r="EBG237" s="196"/>
      <c r="EBH237" s="119"/>
      <c r="EBI237" s="47"/>
      <c r="EBJ237" s="47"/>
      <c r="EBK237" s="48"/>
      <c r="EBL237" s="49"/>
      <c r="EBM237" s="28"/>
      <c r="EBN237" s="196"/>
      <c r="EBO237" s="119"/>
      <c r="EBP237" s="47"/>
      <c r="EBQ237" s="47"/>
      <c r="EBR237" s="48"/>
      <c r="EBS237" s="49"/>
      <c r="EBT237" s="28"/>
      <c r="EBU237" s="196"/>
      <c r="EBV237" s="119"/>
      <c r="EBW237" s="47"/>
      <c r="EBX237" s="47"/>
      <c r="EBY237" s="48"/>
      <c r="EBZ237" s="49"/>
      <c r="ECA237" s="28"/>
      <c r="ECB237" s="196"/>
      <c r="ECC237" s="119"/>
      <c r="ECD237" s="47"/>
      <c r="ECE237" s="47"/>
      <c r="ECF237" s="48"/>
      <c r="ECG237" s="49"/>
      <c r="ECH237" s="28"/>
      <c r="ECI237" s="196"/>
      <c r="ECJ237" s="119"/>
      <c r="ECK237" s="47"/>
      <c r="ECL237" s="47"/>
      <c r="ECM237" s="48"/>
      <c r="ECN237" s="49"/>
      <c r="ECO237" s="28"/>
      <c r="ECP237" s="196"/>
      <c r="ECQ237" s="119"/>
      <c r="ECR237" s="47"/>
      <c r="ECS237" s="47"/>
      <c r="ECT237" s="48"/>
      <c r="ECU237" s="49"/>
      <c r="ECV237" s="28"/>
      <c r="ECW237" s="196"/>
      <c r="ECX237" s="119"/>
      <c r="ECY237" s="47"/>
      <c r="ECZ237" s="47"/>
      <c r="EDA237" s="48"/>
      <c r="EDB237" s="49"/>
      <c r="EDC237" s="28"/>
      <c r="EDD237" s="196"/>
      <c r="EDE237" s="119"/>
      <c r="EDF237" s="47"/>
      <c r="EDG237" s="47"/>
      <c r="EDH237" s="48"/>
      <c r="EDI237" s="49"/>
      <c r="EDJ237" s="28"/>
      <c r="EDK237" s="196"/>
      <c r="EDL237" s="119"/>
      <c r="EDM237" s="47"/>
      <c r="EDN237" s="47"/>
      <c r="EDO237" s="48"/>
      <c r="EDP237" s="49"/>
      <c r="EDQ237" s="28"/>
      <c r="EDR237" s="196"/>
      <c r="EDS237" s="119"/>
      <c r="EDT237" s="47"/>
      <c r="EDU237" s="47"/>
      <c r="EDV237" s="48"/>
      <c r="EDW237" s="49"/>
      <c r="EDX237" s="28"/>
      <c r="EDY237" s="196"/>
      <c r="EDZ237" s="119"/>
      <c r="EEA237" s="47"/>
      <c r="EEB237" s="47"/>
      <c r="EEC237" s="48"/>
      <c r="EED237" s="49"/>
      <c r="EEE237" s="28"/>
      <c r="EEF237" s="196"/>
      <c r="EEG237" s="119"/>
      <c r="EEH237" s="47"/>
      <c r="EEI237" s="47"/>
      <c r="EEJ237" s="48"/>
      <c r="EEK237" s="49"/>
      <c r="EEL237" s="28"/>
      <c r="EEM237" s="196"/>
      <c r="EEN237" s="119"/>
      <c r="EEO237" s="47"/>
      <c r="EEP237" s="47"/>
      <c r="EEQ237" s="48"/>
      <c r="EER237" s="49"/>
      <c r="EES237" s="28"/>
      <c r="EET237" s="196"/>
      <c r="EEU237" s="119"/>
      <c r="EEV237" s="47"/>
      <c r="EEW237" s="47"/>
      <c r="EEX237" s="48"/>
      <c r="EEY237" s="49"/>
      <c r="EEZ237" s="28"/>
      <c r="EFA237" s="196"/>
      <c r="EFB237" s="119"/>
      <c r="EFC237" s="47"/>
      <c r="EFD237" s="47"/>
      <c r="EFE237" s="48"/>
      <c r="EFF237" s="49"/>
      <c r="EFG237" s="28"/>
      <c r="EFH237" s="196"/>
      <c r="EFI237" s="119"/>
      <c r="EFJ237" s="47"/>
      <c r="EFK237" s="47"/>
      <c r="EFL237" s="48"/>
      <c r="EFM237" s="49"/>
      <c r="EFN237" s="28"/>
      <c r="EFO237" s="196"/>
      <c r="EFP237" s="119"/>
      <c r="EFQ237" s="47"/>
      <c r="EFR237" s="47"/>
      <c r="EFS237" s="48"/>
      <c r="EFT237" s="49"/>
      <c r="EFU237" s="28"/>
      <c r="EFV237" s="196"/>
      <c r="EFW237" s="119"/>
      <c r="EFX237" s="47"/>
      <c r="EFY237" s="47"/>
      <c r="EFZ237" s="48"/>
      <c r="EGA237" s="49"/>
      <c r="EGB237" s="28"/>
      <c r="EGC237" s="196"/>
      <c r="EGD237" s="119"/>
      <c r="EGE237" s="47"/>
      <c r="EGF237" s="47"/>
      <c r="EGG237" s="48"/>
      <c r="EGH237" s="49"/>
      <c r="EGI237" s="28"/>
      <c r="EGJ237" s="196"/>
      <c r="EGK237" s="119"/>
      <c r="EGL237" s="47"/>
      <c r="EGM237" s="47"/>
      <c r="EGN237" s="48"/>
      <c r="EGO237" s="49"/>
      <c r="EGP237" s="28"/>
      <c r="EGQ237" s="196"/>
      <c r="EGR237" s="119"/>
      <c r="EGS237" s="47"/>
      <c r="EGT237" s="47"/>
      <c r="EGU237" s="48"/>
      <c r="EGV237" s="49"/>
      <c r="EGW237" s="28"/>
      <c r="EGX237" s="196"/>
      <c r="EGY237" s="119"/>
      <c r="EGZ237" s="47"/>
      <c r="EHA237" s="47"/>
      <c r="EHB237" s="48"/>
      <c r="EHC237" s="49"/>
      <c r="EHD237" s="28"/>
      <c r="EHE237" s="196"/>
      <c r="EHF237" s="119"/>
      <c r="EHG237" s="47"/>
      <c r="EHH237" s="47"/>
      <c r="EHI237" s="48"/>
      <c r="EHJ237" s="49"/>
      <c r="EHK237" s="28"/>
      <c r="EHL237" s="196"/>
      <c r="EHM237" s="119"/>
      <c r="EHN237" s="47"/>
      <c r="EHO237" s="47"/>
      <c r="EHP237" s="48"/>
      <c r="EHQ237" s="49"/>
      <c r="EHR237" s="28"/>
      <c r="EHS237" s="196"/>
      <c r="EHT237" s="119"/>
      <c r="EHU237" s="47"/>
      <c r="EHV237" s="47"/>
      <c r="EHW237" s="48"/>
      <c r="EHX237" s="49"/>
      <c r="EHY237" s="28"/>
      <c r="EHZ237" s="196"/>
      <c r="EIA237" s="119"/>
      <c r="EIB237" s="47"/>
      <c r="EIC237" s="47"/>
      <c r="EID237" s="48"/>
      <c r="EIE237" s="49"/>
      <c r="EIF237" s="28"/>
      <c r="EIG237" s="196"/>
      <c r="EIH237" s="119"/>
      <c r="EII237" s="47"/>
      <c r="EIJ237" s="47"/>
      <c r="EIK237" s="48"/>
      <c r="EIL237" s="49"/>
      <c r="EIM237" s="28"/>
      <c r="EIN237" s="196"/>
      <c r="EIO237" s="119"/>
      <c r="EIP237" s="47"/>
      <c r="EIQ237" s="47"/>
      <c r="EIR237" s="48"/>
      <c r="EIS237" s="49"/>
      <c r="EIT237" s="28"/>
      <c r="EIU237" s="196"/>
      <c r="EIV237" s="119"/>
      <c r="EIW237" s="47"/>
      <c r="EIX237" s="47"/>
      <c r="EIY237" s="48"/>
      <c r="EIZ237" s="49"/>
      <c r="EJA237" s="28"/>
      <c r="EJB237" s="196"/>
      <c r="EJC237" s="119"/>
      <c r="EJD237" s="47"/>
      <c r="EJE237" s="47"/>
      <c r="EJF237" s="48"/>
      <c r="EJG237" s="49"/>
      <c r="EJH237" s="28"/>
      <c r="EJI237" s="196"/>
      <c r="EJJ237" s="119"/>
      <c r="EJK237" s="47"/>
      <c r="EJL237" s="47"/>
      <c r="EJM237" s="48"/>
      <c r="EJN237" s="49"/>
      <c r="EJO237" s="28"/>
      <c r="EJP237" s="196"/>
      <c r="EJQ237" s="119"/>
      <c r="EJR237" s="47"/>
      <c r="EJS237" s="47"/>
      <c r="EJT237" s="48"/>
      <c r="EJU237" s="49"/>
      <c r="EJV237" s="28"/>
      <c r="EJW237" s="196"/>
      <c r="EJX237" s="119"/>
      <c r="EJY237" s="47"/>
      <c r="EJZ237" s="47"/>
      <c r="EKA237" s="48"/>
      <c r="EKB237" s="49"/>
      <c r="EKC237" s="28"/>
      <c r="EKD237" s="196"/>
      <c r="EKE237" s="119"/>
      <c r="EKF237" s="47"/>
      <c r="EKG237" s="47"/>
      <c r="EKH237" s="48"/>
      <c r="EKI237" s="49"/>
      <c r="EKJ237" s="28"/>
      <c r="EKK237" s="196"/>
      <c r="EKL237" s="119"/>
      <c r="EKM237" s="47"/>
      <c r="EKN237" s="47"/>
      <c r="EKO237" s="48"/>
      <c r="EKP237" s="49"/>
      <c r="EKQ237" s="28"/>
      <c r="EKR237" s="196"/>
      <c r="EKS237" s="119"/>
      <c r="EKT237" s="47"/>
      <c r="EKU237" s="47"/>
      <c r="EKV237" s="48"/>
      <c r="EKW237" s="49"/>
      <c r="EKX237" s="28"/>
      <c r="EKY237" s="196"/>
      <c r="EKZ237" s="119"/>
      <c r="ELA237" s="47"/>
      <c r="ELB237" s="47"/>
      <c r="ELC237" s="48"/>
      <c r="ELD237" s="49"/>
      <c r="ELE237" s="28"/>
      <c r="ELF237" s="196"/>
      <c r="ELG237" s="119"/>
      <c r="ELH237" s="47"/>
      <c r="ELI237" s="47"/>
      <c r="ELJ237" s="48"/>
      <c r="ELK237" s="49"/>
      <c r="ELL237" s="28"/>
      <c r="ELM237" s="196"/>
      <c r="ELN237" s="119"/>
      <c r="ELO237" s="47"/>
      <c r="ELP237" s="47"/>
      <c r="ELQ237" s="48"/>
      <c r="ELR237" s="49"/>
      <c r="ELS237" s="28"/>
      <c r="ELT237" s="196"/>
      <c r="ELU237" s="119"/>
      <c r="ELV237" s="47"/>
      <c r="ELW237" s="47"/>
      <c r="ELX237" s="48"/>
      <c r="ELY237" s="49"/>
      <c r="ELZ237" s="28"/>
      <c r="EMA237" s="196"/>
      <c r="EMB237" s="119"/>
      <c r="EMC237" s="47"/>
      <c r="EMD237" s="47"/>
      <c r="EME237" s="48"/>
      <c r="EMF237" s="49"/>
      <c r="EMG237" s="28"/>
      <c r="EMH237" s="196"/>
      <c r="EMI237" s="119"/>
      <c r="EMJ237" s="47"/>
      <c r="EMK237" s="47"/>
      <c r="EML237" s="48"/>
      <c r="EMM237" s="49"/>
      <c r="EMN237" s="28"/>
      <c r="EMO237" s="196"/>
      <c r="EMP237" s="119"/>
      <c r="EMQ237" s="47"/>
      <c r="EMR237" s="47"/>
      <c r="EMS237" s="48"/>
      <c r="EMT237" s="49"/>
      <c r="EMU237" s="28"/>
      <c r="EMV237" s="196"/>
      <c r="EMW237" s="119"/>
      <c r="EMX237" s="47"/>
      <c r="EMY237" s="47"/>
      <c r="EMZ237" s="48"/>
      <c r="ENA237" s="49"/>
      <c r="ENB237" s="28"/>
      <c r="ENC237" s="196"/>
      <c r="END237" s="119"/>
      <c r="ENE237" s="47"/>
      <c r="ENF237" s="47"/>
      <c r="ENG237" s="48"/>
      <c r="ENH237" s="49"/>
      <c r="ENI237" s="28"/>
      <c r="ENJ237" s="196"/>
      <c r="ENK237" s="119"/>
      <c r="ENL237" s="47"/>
      <c r="ENM237" s="47"/>
      <c r="ENN237" s="48"/>
      <c r="ENO237" s="49"/>
      <c r="ENP237" s="28"/>
      <c r="ENQ237" s="196"/>
      <c r="ENR237" s="119"/>
      <c r="ENS237" s="47"/>
      <c r="ENT237" s="47"/>
      <c r="ENU237" s="48"/>
      <c r="ENV237" s="49"/>
      <c r="ENW237" s="28"/>
      <c r="ENX237" s="196"/>
      <c r="ENY237" s="119"/>
      <c r="ENZ237" s="47"/>
      <c r="EOA237" s="47"/>
      <c r="EOB237" s="48"/>
      <c r="EOC237" s="49"/>
      <c r="EOD237" s="28"/>
      <c r="EOE237" s="196"/>
      <c r="EOF237" s="119"/>
      <c r="EOG237" s="47"/>
      <c r="EOH237" s="47"/>
      <c r="EOI237" s="48"/>
      <c r="EOJ237" s="49"/>
      <c r="EOK237" s="28"/>
      <c r="EOL237" s="196"/>
      <c r="EOM237" s="119"/>
      <c r="EON237" s="47"/>
      <c r="EOO237" s="47"/>
      <c r="EOP237" s="48"/>
      <c r="EOQ237" s="49"/>
      <c r="EOR237" s="28"/>
      <c r="EOS237" s="196"/>
      <c r="EOT237" s="119"/>
      <c r="EOU237" s="47"/>
      <c r="EOV237" s="47"/>
      <c r="EOW237" s="48"/>
      <c r="EOX237" s="49"/>
      <c r="EOY237" s="28"/>
      <c r="EOZ237" s="196"/>
      <c r="EPA237" s="119"/>
      <c r="EPB237" s="47"/>
      <c r="EPC237" s="47"/>
      <c r="EPD237" s="48"/>
      <c r="EPE237" s="49"/>
      <c r="EPF237" s="28"/>
      <c r="EPG237" s="196"/>
      <c r="EPH237" s="119"/>
      <c r="EPI237" s="47"/>
      <c r="EPJ237" s="47"/>
      <c r="EPK237" s="48"/>
      <c r="EPL237" s="49"/>
      <c r="EPM237" s="28"/>
      <c r="EPN237" s="196"/>
      <c r="EPO237" s="119"/>
      <c r="EPP237" s="47"/>
      <c r="EPQ237" s="47"/>
      <c r="EPR237" s="48"/>
      <c r="EPS237" s="49"/>
      <c r="EPT237" s="28"/>
      <c r="EPU237" s="196"/>
      <c r="EPV237" s="119"/>
      <c r="EPW237" s="47"/>
      <c r="EPX237" s="47"/>
      <c r="EPY237" s="48"/>
      <c r="EPZ237" s="49"/>
      <c r="EQA237" s="28"/>
      <c r="EQB237" s="196"/>
      <c r="EQC237" s="119"/>
      <c r="EQD237" s="47"/>
      <c r="EQE237" s="47"/>
      <c r="EQF237" s="48"/>
      <c r="EQG237" s="49"/>
      <c r="EQH237" s="28"/>
      <c r="EQI237" s="196"/>
      <c r="EQJ237" s="119"/>
      <c r="EQK237" s="47"/>
      <c r="EQL237" s="47"/>
      <c r="EQM237" s="48"/>
      <c r="EQN237" s="49"/>
      <c r="EQO237" s="28"/>
      <c r="EQP237" s="196"/>
      <c r="EQQ237" s="119"/>
      <c r="EQR237" s="47"/>
      <c r="EQS237" s="47"/>
      <c r="EQT237" s="48"/>
      <c r="EQU237" s="49"/>
      <c r="EQV237" s="28"/>
      <c r="EQW237" s="196"/>
      <c r="EQX237" s="119"/>
      <c r="EQY237" s="47"/>
      <c r="EQZ237" s="47"/>
      <c r="ERA237" s="48"/>
      <c r="ERB237" s="49"/>
      <c r="ERC237" s="28"/>
      <c r="ERD237" s="196"/>
      <c r="ERE237" s="119"/>
      <c r="ERF237" s="47"/>
      <c r="ERG237" s="47"/>
      <c r="ERH237" s="48"/>
      <c r="ERI237" s="49"/>
      <c r="ERJ237" s="28"/>
      <c r="ERK237" s="196"/>
      <c r="ERL237" s="119"/>
      <c r="ERM237" s="47"/>
      <c r="ERN237" s="47"/>
      <c r="ERO237" s="48"/>
      <c r="ERP237" s="49"/>
      <c r="ERQ237" s="28"/>
      <c r="ERR237" s="196"/>
      <c r="ERS237" s="119"/>
      <c r="ERT237" s="47"/>
      <c r="ERU237" s="47"/>
      <c r="ERV237" s="48"/>
      <c r="ERW237" s="49"/>
      <c r="ERX237" s="28"/>
      <c r="ERY237" s="196"/>
      <c r="ERZ237" s="119"/>
      <c r="ESA237" s="47"/>
      <c r="ESB237" s="47"/>
      <c r="ESC237" s="48"/>
      <c r="ESD237" s="49"/>
      <c r="ESE237" s="28"/>
      <c r="ESF237" s="196"/>
      <c r="ESG237" s="119"/>
      <c r="ESH237" s="47"/>
      <c r="ESI237" s="47"/>
      <c r="ESJ237" s="48"/>
      <c r="ESK237" s="49"/>
      <c r="ESL237" s="28"/>
      <c r="ESM237" s="196"/>
      <c r="ESN237" s="119"/>
      <c r="ESO237" s="47"/>
      <c r="ESP237" s="47"/>
      <c r="ESQ237" s="48"/>
      <c r="ESR237" s="49"/>
      <c r="ESS237" s="28"/>
      <c r="EST237" s="196"/>
      <c r="ESU237" s="119"/>
      <c r="ESV237" s="47"/>
      <c r="ESW237" s="47"/>
      <c r="ESX237" s="48"/>
      <c r="ESY237" s="49"/>
      <c r="ESZ237" s="28"/>
      <c r="ETA237" s="196"/>
      <c r="ETB237" s="119"/>
      <c r="ETC237" s="47"/>
      <c r="ETD237" s="47"/>
      <c r="ETE237" s="48"/>
      <c r="ETF237" s="49"/>
      <c r="ETG237" s="28"/>
      <c r="ETH237" s="196"/>
      <c r="ETI237" s="119"/>
      <c r="ETJ237" s="47"/>
      <c r="ETK237" s="47"/>
      <c r="ETL237" s="48"/>
      <c r="ETM237" s="49"/>
      <c r="ETN237" s="28"/>
      <c r="ETO237" s="196"/>
      <c r="ETP237" s="119"/>
      <c r="ETQ237" s="47"/>
      <c r="ETR237" s="47"/>
      <c r="ETS237" s="48"/>
      <c r="ETT237" s="49"/>
      <c r="ETU237" s="28"/>
      <c r="ETV237" s="196"/>
      <c r="ETW237" s="119"/>
      <c r="ETX237" s="47"/>
      <c r="ETY237" s="47"/>
      <c r="ETZ237" s="48"/>
      <c r="EUA237" s="49"/>
      <c r="EUB237" s="28"/>
      <c r="EUC237" s="196"/>
      <c r="EUD237" s="119"/>
      <c r="EUE237" s="47"/>
      <c r="EUF237" s="47"/>
      <c r="EUG237" s="48"/>
      <c r="EUH237" s="49"/>
      <c r="EUI237" s="28"/>
      <c r="EUJ237" s="196"/>
      <c r="EUK237" s="119"/>
      <c r="EUL237" s="47"/>
      <c r="EUM237" s="47"/>
      <c r="EUN237" s="48"/>
      <c r="EUO237" s="49"/>
      <c r="EUP237" s="28"/>
      <c r="EUQ237" s="196"/>
      <c r="EUR237" s="119"/>
      <c r="EUS237" s="47"/>
      <c r="EUT237" s="47"/>
      <c r="EUU237" s="48"/>
      <c r="EUV237" s="49"/>
      <c r="EUW237" s="28"/>
      <c r="EUX237" s="196"/>
      <c r="EUY237" s="119"/>
      <c r="EUZ237" s="47"/>
      <c r="EVA237" s="47"/>
      <c r="EVB237" s="48"/>
      <c r="EVC237" s="49"/>
      <c r="EVD237" s="28"/>
      <c r="EVE237" s="196"/>
      <c r="EVF237" s="119"/>
      <c r="EVG237" s="47"/>
      <c r="EVH237" s="47"/>
      <c r="EVI237" s="48"/>
      <c r="EVJ237" s="49"/>
      <c r="EVK237" s="28"/>
      <c r="EVL237" s="196"/>
      <c r="EVM237" s="119"/>
      <c r="EVN237" s="47"/>
      <c r="EVO237" s="47"/>
      <c r="EVP237" s="48"/>
      <c r="EVQ237" s="49"/>
      <c r="EVR237" s="28"/>
      <c r="EVS237" s="196"/>
      <c r="EVT237" s="119"/>
      <c r="EVU237" s="47"/>
      <c r="EVV237" s="47"/>
      <c r="EVW237" s="48"/>
      <c r="EVX237" s="49"/>
      <c r="EVY237" s="28"/>
      <c r="EVZ237" s="196"/>
      <c r="EWA237" s="119"/>
      <c r="EWB237" s="47"/>
      <c r="EWC237" s="47"/>
      <c r="EWD237" s="48"/>
      <c r="EWE237" s="49"/>
      <c r="EWF237" s="28"/>
      <c r="EWG237" s="196"/>
      <c r="EWH237" s="119"/>
      <c r="EWI237" s="47"/>
      <c r="EWJ237" s="47"/>
      <c r="EWK237" s="48"/>
      <c r="EWL237" s="49"/>
      <c r="EWM237" s="28"/>
      <c r="EWN237" s="196"/>
      <c r="EWO237" s="119"/>
      <c r="EWP237" s="47"/>
      <c r="EWQ237" s="47"/>
      <c r="EWR237" s="48"/>
      <c r="EWS237" s="49"/>
      <c r="EWT237" s="28"/>
      <c r="EWU237" s="196"/>
      <c r="EWV237" s="119"/>
      <c r="EWW237" s="47"/>
      <c r="EWX237" s="47"/>
      <c r="EWY237" s="48"/>
      <c r="EWZ237" s="49"/>
      <c r="EXA237" s="28"/>
      <c r="EXB237" s="196"/>
      <c r="EXC237" s="119"/>
      <c r="EXD237" s="47"/>
      <c r="EXE237" s="47"/>
      <c r="EXF237" s="48"/>
      <c r="EXG237" s="49"/>
      <c r="EXH237" s="28"/>
      <c r="EXI237" s="196"/>
      <c r="EXJ237" s="119"/>
      <c r="EXK237" s="47"/>
      <c r="EXL237" s="47"/>
      <c r="EXM237" s="48"/>
      <c r="EXN237" s="49"/>
      <c r="EXO237" s="28"/>
      <c r="EXP237" s="196"/>
      <c r="EXQ237" s="119"/>
      <c r="EXR237" s="47"/>
      <c r="EXS237" s="47"/>
      <c r="EXT237" s="48"/>
      <c r="EXU237" s="49"/>
      <c r="EXV237" s="28"/>
      <c r="EXW237" s="196"/>
      <c r="EXX237" s="119"/>
      <c r="EXY237" s="47"/>
      <c r="EXZ237" s="47"/>
      <c r="EYA237" s="48"/>
      <c r="EYB237" s="49"/>
      <c r="EYC237" s="28"/>
      <c r="EYD237" s="196"/>
      <c r="EYE237" s="119"/>
      <c r="EYF237" s="47"/>
      <c r="EYG237" s="47"/>
      <c r="EYH237" s="48"/>
      <c r="EYI237" s="49"/>
      <c r="EYJ237" s="28"/>
      <c r="EYK237" s="196"/>
      <c r="EYL237" s="119"/>
      <c r="EYM237" s="47"/>
      <c r="EYN237" s="47"/>
      <c r="EYO237" s="48"/>
      <c r="EYP237" s="49"/>
      <c r="EYQ237" s="28"/>
      <c r="EYR237" s="196"/>
      <c r="EYS237" s="119"/>
      <c r="EYT237" s="47"/>
      <c r="EYU237" s="47"/>
      <c r="EYV237" s="48"/>
      <c r="EYW237" s="49"/>
      <c r="EYX237" s="28"/>
      <c r="EYY237" s="196"/>
      <c r="EYZ237" s="119"/>
      <c r="EZA237" s="47"/>
      <c r="EZB237" s="47"/>
      <c r="EZC237" s="48"/>
      <c r="EZD237" s="49"/>
      <c r="EZE237" s="28"/>
      <c r="EZF237" s="196"/>
      <c r="EZG237" s="119"/>
      <c r="EZH237" s="47"/>
      <c r="EZI237" s="47"/>
      <c r="EZJ237" s="48"/>
      <c r="EZK237" s="49"/>
      <c r="EZL237" s="28"/>
      <c r="EZM237" s="196"/>
      <c r="EZN237" s="119"/>
      <c r="EZO237" s="47"/>
      <c r="EZP237" s="47"/>
      <c r="EZQ237" s="48"/>
      <c r="EZR237" s="49"/>
      <c r="EZS237" s="28"/>
      <c r="EZT237" s="196"/>
      <c r="EZU237" s="119"/>
      <c r="EZV237" s="47"/>
      <c r="EZW237" s="47"/>
      <c r="EZX237" s="48"/>
      <c r="EZY237" s="49"/>
      <c r="EZZ237" s="28"/>
      <c r="FAA237" s="196"/>
      <c r="FAB237" s="119"/>
      <c r="FAC237" s="47"/>
      <c r="FAD237" s="47"/>
      <c r="FAE237" s="48"/>
      <c r="FAF237" s="49"/>
      <c r="FAG237" s="28"/>
      <c r="FAH237" s="196"/>
      <c r="FAI237" s="119"/>
      <c r="FAJ237" s="47"/>
      <c r="FAK237" s="47"/>
      <c r="FAL237" s="48"/>
      <c r="FAM237" s="49"/>
      <c r="FAN237" s="28"/>
      <c r="FAO237" s="196"/>
      <c r="FAP237" s="119"/>
      <c r="FAQ237" s="47"/>
      <c r="FAR237" s="47"/>
      <c r="FAS237" s="48"/>
      <c r="FAT237" s="49"/>
      <c r="FAU237" s="28"/>
      <c r="FAV237" s="196"/>
      <c r="FAW237" s="119"/>
      <c r="FAX237" s="47"/>
      <c r="FAY237" s="47"/>
      <c r="FAZ237" s="48"/>
      <c r="FBA237" s="49"/>
      <c r="FBB237" s="28"/>
      <c r="FBC237" s="196"/>
      <c r="FBD237" s="119"/>
      <c r="FBE237" s="47"/>
      <c r="FBF237" s="47"/>
      <c r="FBG237" s="48"/>
      <c r="FBH237" s="49"/>
      <c r="FBI237" s="28"/>
      <c r="FBJ237" s="196"/>
      <c r="FBK237" s="119"/>
      <c r="FBL237" s="47"/>
      <c r="FBM237" s="47"/>
      <c r="FBN237" s="48"/>
      <c r="FBO237" s="49"/>
      <c r="FBP237" s="28"/>
      <c r="FBQ237" s="196"/>
      <c r="FBR237" s="119"/>
      <c r="FBS237" s="47"/>
      <c r="FBT237" s="47"/>
      <c r="FBU237" s="48"/>
      <c r="FBV237" s="49"/>
      <c r="FBW237" s="28"/>
      <c r="FBX237" s="196"/>
      <c r="FBY237" s="119"/>
      <c r="FBZ237" s="47"/>
      <c r="FCA237" s="47"/>
      <c r="FCB237" s="48"/>
      <c r="FCC237" s="49"/>
      <c r="FCD237" s="28"/>
      <c r="FCE237" s="196"/>
      <c r="FCF237" s="119"/>
      <c r="FCG237" s="47"/>
      <c r="FCH237" s="47"/>
      <c r="FCI237" s="48"/>
      <c r="FCJ237" s="49"/>
      <c r="FCK237" s="28"/>
      <c r="FCL237" s="196"/>
      <c r="FCM237" s="119"/>
      <c r="FCN237" s="47"/>
      <c r="FCO237" s="47"/>
      <c r="FCP237" s="48"/>
      <c r="FCQ237" s="49"/>
      <c r="FCR237" s="28"/>
      <c r="FCS237" s="196"/>
      <c r="FCT237" s="119"/>
      <c r="FCU237" s="47"/>
      <c r="FCV237" s="47"/>
      <c r="FCW237" s="48"/>
      <c r="FCX237" s="49"/>
      <c r="FCY237" s="28"/>
      <c r="FCZ237" s="196"/>
      <c r="FDA237" s="119"/>
      <c r="FDB237" s="47"/>
      <c r="FDC237" s="47"/>
      <c r="FDD237" s="48"/>
      <c r="FDE237" s="49"/>
      <c r="FDF237" s="28"/>
      <c r="FDG237" s="196"/>
      <c r="FDH237" s="119"/>
      <c r="FDI237" s="47"/>
      <c r="FDJ237" s="47"/>
      <c r="FDK237" s="48"/>
      <c r="FDL237" s="49"/>
      <c r="FDM237" s="28"/>
      <c r="FDN237" s="196"/>
      <c r="FDO237" s="119"/>
      <c r="FDP237" s="47"/>
      <c r="FDQ237" s="47"/>
      <c r="FDR237" s="48"/>
      <c r="FDS237" s="49"/>
      <c r="FDT237" s="28"/>
      <c r="FDU237" s="196"/>
      <c r="FDV237" s="119"/>
      <c r="FDW237" s="47"/>
      <c r="FDX237" s="47"/>
      <c r="FDY237" s="48"/>
      <c r="FDZ237" s="49"/>
      <c r="FEA237" s="28"/>
      <c r="FEB237" s="196"/>
      <c r="FEC237" s="119"/>
      <c r="FED237" s="47"/>
      <c r="FEE237" s="47"/>
      <c r="FEF237" s="48"/>
      <c r="FEG237" s="49"/>
      <c r="FEH237" s="28"/>
      <c r="FEI237" s="196"/>
      <c r="FEJ237" s="119"/>
      <c r="FEK237" s="47"/>
      <c r="FEL237" s="47"/>
      <c r="FEM237" s="48"/>
      <c r="FEN237" s="49"/>
      <c r="FEO237" s="28"/>
      <c r="FEP237" s="196"/>
      <c r="FEQ237" s="119"/>
      <c r="FER237" s="47"/>
      <c r="FES237" s="47"/>
      <c r="FET237" s="48"/>
      <c r="FEU237" s="49"/>
      <c r="FEV237" s="28"/>
      <c r="FEW237" s="196"/>
      <c r="FEX237" s="119"/>
      <c r="FEY237" s="47"/>
      <c r="FEZ237" s="47"/>
      <c r="FFA237" s="48"/>
      <c r="FFB237" s="49"/>
      <c r="FFC237" s="28"/>
      <c r="FFD237" s="196"/>
      <c r="FFE237" s="119"/>
      <c r="FFF237" s="47"/>
      <c r="FFG237" s="47"/>
      <c r="FFH237" s="48"/>
      <c r="FFI237" s="49"/>
      <c r="FFJ237" s="28"/>
      <c r="FFK237" s="196"/>
      <c r="FFL237" s="119"/>
      <c r="FFM237" s="47"/>
      <c r="FFN237" s="47"/>
      <c r="FFO237" s="48"/>
      <c r="FFP237" s="49"/>
      <c r="FFQ237" s="28"/>
      <c r="FFR237" s="196"/>
      <c r="FFS237" s="119"/>
      <c r="FFT237" s="47"/>
      <c r="FFU237" s="47"/>
      <c r="FFV237" s="48"/>
      <c r="FFW237" s="49"/>
      <c r="FFX237" s="28"/>
      <c r="FFY237" s="196"/>
      <c r="FFZ237" s="119"/>
      <c r="FGA237" s="47"/>
      <c r="FGB237" s="47"/>
      <c r="FGC237" s="48"/>
      <c r="FGD237" s="49"/>
      <c r="FGE237" s="28"/>
      <c r="FGF237" s="196"/>
      <c r="FGG237" s="119"/>
      <c r="FGH237" s="47"/>
      <c r="FGI237" s="47"/>
      <c r="FGJ237" s="48"/>
      <c r="FGK237" s="49"/>
      <c r="FGL237" s="28"/>
      <c r="FGM237" s="196"/>
      <c r="FGN237" s="119"/>
      <c r="FGO237" s="47"/>
      <c r="FGP237" s="47"/>
      <c r="FGQ237" s="48"/>
      <c r="FGR237" s="49"/>
      <c r="FGS237" s="28"/>
      <c r="FGT237" s="196"/>
      <c r="FGU237" s="119"/>
      <c r="FGV237" s="47"/>
      <c r="FGW237" s="47"/>
      <c r="FGX237" s="48"/>
      <c r="FGY237" s="49"/>
      <c r="FGZ237" s="28"/>
      <c r="FHA237" s="196"/>
      <c r="FHB237" s="119"/>
      <c r="FHC237" s="47"/>
      <c r="FHD237" s="47"/>
      <c r="FHE237" s="48"/>
      <c r="FHF237" s="49"/>
      <c r="FHG237" s="28"/>
      <c r="FHH237" s="196"/>
      <c r="FHI237" s="119"/>
      <c r="FHJ237" s="47"/>
      <c r="FHK237" s="47"/>
      <c r="FHL237" s="48"/>
      <c r="FHM237" s="49"/>
      <c r="FHN237" s="28"/>
      <c r="FHO237" s="196"/>
      <c r="FHP237" s="119"/>
      <c r="FHQ237" s="47"/>
      <c r="FHR237" s="47"/>
      <c r="FHS237" s="48"/>
      <c r="FHT237" s="49"/>
      <c r="FHU237" s="28"/>
      <c r="FHV237" s="196"/>
      <c r="FHW237" s="119"/>
      <c r="FHX237" s="47"/>
      <c r="FHY237" s="47"/>
      <c r="FHZ237" s="48"/>
      <c r="FIA237" s="49"/>
      <c r="FIB237" s="28"/>
      <c r="FIC237" s="196"/>
      <c r="FID237" s="119"/>
      <c r="FIE237" s="47"/>
      <c r="FIF237" s="47"/>
      <c r="FIG237" s="48"/>
      <c r="FIH237" s="49"/>
      <c r="FII237" s="28"/>
      <c r="FIJ237" s="196"/>
      <c r="FIK237" s="119"/>
      <c r="FIL237" s="47"/>
      <c r="FIM237" s="47"/>
      <c r="FIN237" s="48"/>
      <c r="FIO237" s="49"/>
      <c r="FIP237" s="28"/>
      <c r="FIQ237" s="196"/>
      <c r="FIR237" s="119"/>
      <c r="FIS237" s="47"/>
      <c r="FIT237" s="47"/>
      <c r="FIU237" s="48"/>
      <c r="FIV237" s="49"/>
      <c r="FIW237" s="28"/>
      <c r="FIX237" s="196"/>
      <c r="FIY237" s="119"/>
      <c r="FIZ237" s="47"/>
      <c r="FJA237" s="47"/>
      <c r="FJB237" s="48"/>
      <c r="FJC237" s="49"/>
      <c r="FJD237" s="28"/>
      <c r="FJE237" s="196"/>
      <c r="FJF237" s="119"/>
      <c r="FJG237" s="47"/>
      <c r="FJH237" s="47"/>
      <c r="FJI237" s="48"/>
      <c r="FJJ237" s="49"/>
      <c r="FJK237" s="28"/>
      <c r="FJL237" s="196"/>
      <c r="FJM237" s="119"/>
      <c r="FJN237" s="47"/>
      <c r="FJO237" s="47"/>
      <c r="FJP237" s="48"/>
      <c r="FJQ237" s="49"/>
      <c r="FJR237" s="28"/>
      <c r="FJS237" s="196"/>
      <c r="FJT237" s="119"/>
      <c r="FJU237" s="47"/>
      <c r="FJV237" s="47"/>
      <c r="FJW237" s="48"/>
      <c r="FJX237" s="49"/>
      <c r="FJY237" s="28"/>
      <c r="FJZ237" s="196"/>
      <c r="FKA237" s="119"/>
      <c r="FKB237" s="47"/>
      <c r="FKC237" s="47"/>
      <c r="FKD237" s="48"/>
      <c r="FKE237" s="49"/>
      <c r="FKF237" s="28"/>
      <c r="FKG237" s="196"/>
      <c r="FKH237" s="119"/>
      <c r="FKI237" s="47"/>
      <c r="FKJ237" s="47"/>
      <c r="FKK237" s="48"/>
      <c r="FKL237" s="49"/>
      <c r="FKM237" s="28"/>
      <c r="FKN237" s="196"/>
      <c r="FKO237" s="119"/>
      <c r="FKP237" s="47"/>
      <c r="FKQ237" s="47"/>
      <c r="FKR237" s="48"/>
      <c r="FKS237" s="49"/>
      <c r="FKT237" s="28"/>
      <c r="FKU237" s="196"/>
      <c r="FKV237" s="119"/>
      <c r="FKW237" s="47"/>
      <c r="FKX237" s="47"/>
      <c r="FKY237" s="48"/>
      <c r="FKZ237" s="49"/>
      <c r="FLA237" s="28"/>
      <c r="FLB237" s="196"/>
      <c r="FLC237" s="119"/>
      <c r="FLD237" s="47"/>
      <c r="FLE237" s="47"/>
      <c r="FLF237" s="48"/>
      <c r="FLG237" s="49"/>
      <c r="FLH237" s="28"/>
      <c r="FLI237" s="196"/>
      <c r="FLJ237" s="119"/>
      <c r="FLK237" s="47"/>
      <c r="FLL237" s="47"/>
      <c r="FLM237" s="48"/>
      <c r="FLN237" s="49"/>
      <c r="FLO237" s="28"/>
      <c r="FLP237" s="196"/>
      <c r="FLQ237" s="119"/>
      <c r="FLR237" s="47"/>
      <c r="FLS237" s="47"/>
      <c r="FLT237" s="48"/>
      <c r="FLU237" s="49"/>
      <c r="FLV237" s="28"/>
      <c r="FLW237" s="196"/>
      <c r="FLX237" s="119"/>
      <c r="FLY237" s="47"/>
      <c r="FLZ237" s="47"/>
      <c r="FMA237" s="48"/>
      <c r="FMB237" s="49"/>
      <c r="FMC237" s="28"/>
      <c r="FMD237" s="196"/>
      <c r="FME237" s="119"/>
      <c r="FMF237" s="47"/>
      <c r="FMG237" s="47"/>
      <c r="FMH237" s="48"/>
      <c r="FMI237" s="49"/>
      <c r="FMJ237" s="28"/>
      <c r="FMK237" s="196"/>
      <c r="FML237" s="119"/>
      <c r="FMM237" s="47"/>
      <c r="FMN237" s="47"/>
      <c r="FMO237" s="48"/>
      <c r="FMP237" s="49"/>
      <c r="FMQ237" s="28"/>
      <c r="FMR237" s="196"/>
      <c r="FMS237" s="119"/>
      <c r="FMT237" s="47"/>
      <c r="FMU237" s="47"/>
      <c r="FMV237" s="48"/>
      <c r="FMW237" s="49"/>
      <c r="FMX237" s="28"/>
      <c r="FMY237" s="196"/>
      <c r="FMZ237" s="119"/>
      <c r="FNA237" s="47"/>
      <c r="FNB237" s="47"/>
      <c r="FNC237" s="48"/>
      <c r="FND237" s="49"/>
      <c r="FNE237" s="28"/>
      <c r="FNF237" s="196"/>
      <c r="FNG237" s="119"/>
      <c r="FNH237" s="47"/>
      <c r="FNI237" s="47"/>
      <c r="FNJ237" s="48"/>
      <c r="FNK237" s="49"/>
      <c r="FNL237" s="28"/>
      <c r="FNM237" s="196"/>
      <c r="FNN237" s="119"/>
      <c r="FNO237" s="47"/>
      <c r="FNP237" s="47"/>
      <c r="FNQ237" s="48"/>
      <c r="FNR237" s="49"/>
      <c r="FNS237" s="28"/>
      <c r="FNT237" s="196"/>
      <c r="FNU237" s="119"/>
      <c r="FNV237" s="47"/>
      <c r="FNW237" s="47"/>
      <c r="FNX237" s="48"/>
      <c r="FNY237" s="49"/>
      <c r="FNZ237" s="28"/>
      <c r="FOA237" s="196"/>
      <c r="FOB237" s="119"/>
      <c r="FOC237" s="47"/>
      <c r="FOD237" s="47"/>
      <c r="FOE237" s="48"/>
      <c r="FOF237" s="49"/>
      <c r="FOG237" s="28"/>
      <c r="FOH237" s="196"/>
      <c r="FOI237" s="119"/>
      <c r="FOJ237" s="47"/>
      <c r="FOK237" s="47"/>
      <c r="FOL237" s="48"/>
      <c r="FOM237" s="49"/>
      <c r="FON237" s="28"/>
      <c r="FOO237" s="196"/>
      <c r="FOP237" s="119"/>
      <c r="FOQ237" s="47"/>
      <c r="FOR237" s="47"/>
      <c r="FOS237" s="48"/>
      <c r="FOT237" s="49"/>
      <c r="FOU237" s="28"/>
      <c r="FOV237" s="196"/>
      <c r="FOW237" s="119"/>
      <c r="FOX237" s="47"/>
      <c r="FOY237" s="47"/>
      <c r="FOZ237" s="48"/>
      <c r="FPA237" s="49"/>
      <c r="FPB237" s="28"/>
      <c r="FPC237" s="196"/>
      <c r="FPD237" s="119"/>
      <c r="FPE237" s="47"/>
      <c r="FPF237" s="47"/>
      <c r="FPG237" s="48"/>
      <c r="FPH237" s="49"/>
      <c r="FPI237" s="28"/>
      <c r="FPJ237" s="196"/>
      <c r="FPK237" s="119"/>
      <c r="FPL237" s="47"/>
      <c r="FPM237" s="47"/>
      <c r="FPN237" s="48"/>
      <c r="FPO237" s="49"/>
      <c r="FPP237" s="28"/>
      <c r="FPQ237" s="196"/>
      <c r="FPR237" s="119"/>
      <c r="FPS237" s="47"/>
      <c r="FPT237" s="47"/>
      <c r="FPU237" s="48"/>
      <c r="FPV237" s="49"/>
      <c r="FPW237" s="28"/>
      <c r="FPX237" s="196"/>
      <c r="FPY237" s="119"/>
      <c r="FPZ237" s="47"/>
      <c r="FQA237" s="47"/>
      <c r="FQB237" s="48"/>
      <c r="FQC237" s="49"/>
      <c r="FQD237" s="28"/>
      <c r="FQE237" s="196"/>
      <c r="FQF237" s="119"/>
      <c r="FQG237" s="47"/>
      <c r="FQH237" s="47"/>
      <c r="FQI237" s="48"/>
      <c r="FQJ237" s="49"/>
      <c r="FQK237" s="28"/>
      <c r="FQL237" s="196"/>
      <c r="FQM237" s="119"/>
      <c r="FQN237" s="47"/>
      <c r="FQO237" s="47"/>
      <c r="FQP237" s="48"/>
      <c r="FQQ237" s="49"/>
      <c r="FQR237" s="28"/>
      <c r="FQS237" s="196"/>
      <c r="FQT237" s="119"/>
      <c r="FQU237" s="47"/>
      <c r="FQV237" s="47"/>
      <c r="FQW237" s="48"/>
      <c r="FQX237" s="49"/>
      <c r="FQY237" s="28"/>
      <c r="FQZ237" s="196"/>
      <c r="FRA237" s="119"/>
      <c r="FRB237" s="47"/>
      <c r="FRC237" s="47"/>
      <c r="FRD237" s="48"/>
      <c r="FRE237" s="49"/>
      <c r="FRF237" s="28"/>
      <c r="FRG237" s="196"/>
      <c r="FRH237" s="119"/>
      <c r="FRI237" s="47"/>
      <c r="FRJ237" s="47"/>
      <c r="FRK237" s="48"/>
      <c r="FRL237" s="49"/>
      <c r="FRM237" s="28"/>
      <c r="FRN237" s="196"/>
      <c r="FRO237" s="119"/>
      <c r="FRP237" s="47"/>
      <c r="FRQ237" s="47"/>
      <c r="FRR237" s="48"/>
      <c r="FRS237" s="49"/>
      <c r="FRT237" s="28"/>
      <c r="FRU237" s="196"/>
      <c r="FRV237" s="119"/>
      <c r="FRW237" s="47"/>
      <c r="FRX237" s="47"/>
      <c r="FRY237" s="48"/>
      <c r="FRZ237" s="49"/>
      <c r="FSA237" s="28"/>
      <c r="FSB237" s="196"/>
      <c r="FSC237" s="119"/>
      <c r="FSD237" s="47"/>
      <c r="FSE237" s="47"/>
      <c r="FSF237" s="48"/>
      <c r="FSG237" s="49"/>
      <c r="FSH237" s="28"/>
      <c r="FSI237" s="196"/>
      <c r="FSJ237" s="119"/>
      <c r="FSK237" s="47"/>
      <c r="FSL237" s="47"/>
      <c r="FSM237" s="48"/>
      <c r="FSN237" s="49"/>
      <c r="FSO237" s="28"/>
      <c r="FSP237" s="196"/>
      <c r="FSQ237" s="119"/>
      <c r="FSR237" s="47"/>
      <c r="FSS237" s="47"/>
      <c r="FST237" s="48"/>
      <c r="FSU237" s="49"/>
      <c r="FSV237" s="28"/>
      <c r="FSW237" s="196"/>
      <c r="FSX237" s="119"/>
      <c r="FSY237" s="47"/>
      <c r="FSZ237" s="47"/>
      <c r="FTA237" s="48"/>
      <c r="FTB237" s="49"/>
      <c r="FTC237" s="28"/>
      <c r="FTD237" s="196"/>
      <c r="FTE237" s="119"/>
      <c r="FTF237" s="47"/>
      <c r="FTG237" s="47"/>
      <c r="FTH237" s="48"/>
      <c r="FTI237" s="49"/>
      <c r="FTJ237" s="28"/>
      <c r="FTK237" s="196"/>
      <c r="FTL237" s="119"/>
      <c r="FTM237" s="47"/>
      <c r="FTN237" s="47"/>
      <c r="FTO237" s="48"/>
      <c r="FTP237" s="49"/>
      <c r="FTQ237" s="28"/>
      <c r="FTR237" s="196"/>
      <c r="FTS237" s="119"/>
      <c r="FTT237" s="47"/>
      <c r="FTU237" s="47"/>
      <c r="FTV237" s="48"/>
      <c r="FTW237" s="49"/>
      <c r="FTX237" s="28"/>
      <c r="FTY237" s="196"/>
      <c r="FTZ237" s="119"/>
      <c r="FUA237" s="47"/>
      <c r="FUB237" s="47"/>
      <c r="FUC237" s="48"/>
      <c r="FUD237" s="49"/>
      <c r="FUE237" s="28"/>
      <c r="FUF237" s="196"/>
      <c r="FUG237" s="119"/>
      <c r="FUH237" s="47"/>
      <c r="FUI237" s="47"/>
      <c r="FUJ237" s="48"/>
      <c r="FUK237" s="49"/>
      <c r="FUL237" s="28"/>
      <c r="FUM237" s="196"/>
      <c r="FUN237" s="119"/>
      <c r="FUO237" s="47"/>
      <c r="FUP237" s="47"/>
      <c r="FUQ237" s="48"/>
      <c r="FUR237" s="49"/>
      <c r="FUS237" s="28"/>
      <c r="FUT237" s="196"/>
      <c r="FUU237" s="119"/>
      <c r="FUV237" s="47"/>
      <c r="FUW237" s="47"/>
      <c r="FUX237" s="48"/>
      <c r="FUY237" s="49"/>
      <c r="FUZ237" s="28"/>
      <c r="FVA237" s="196"/>
      <c r="FVB237" s="119"/>
      <c r="FVC237" s="47"/>
      <c r="FVD237" s="47"/>
      <c r="FVE237" s="48"/>
      <c r="FVF237" s="49"/>
      <c r="FVG237" s="28"/>
      <c r="FVH237" s="196"/>
      <c r="FVI237" s="119"/>
      <c r="FVJ237" s="47"/>
      <c r="FVK237" s="47"/>
      <c r="FVL237" s="48"/>
      <c r="FVM237" s="49"/>
      <c r="FVN237" s="28"/>
      <c r="FVO237" s="196"/>
      <c r="FVP237" s="119"/>
      <c r="FVQ237" s="47"/>
      <c r="FVR237" s="47"/>
      <c r="FVS237" s="48"/>
      <c r="FVT237" s="49"/>
      <c r="FVU237" s="28"/>
      <c r="FVV237" s="196"/>
      <c r="FVW237" s="119"/>
      <c r="FVX237" s="47"/>
      <c r="FVY237" s="47"/>
      <c r="FVZ237" s="48"/>
      <c r="FWA237" s="49"/>
      <c r="FWB237" s="28"/>
      <c r="FWC237" s="196"/>
      <c r="FWD237" s="119"/>
      <c r="FWE237" s="47"/>
      <c r="FWF237" s="47"/>
      <c r="FWG237" s="48"/>
      <c r="FWH237" s="49"/>
      <c r="FWI237" s="28"/>
      <c r="FWJ237" s="196"/>
      <c r="FWK237" s="119"/>
      <c r="FWL237" s="47"/>
      <c r="FWM237" s="47"/>
      <c r="FWN237" s="48"/>
      <c r="FWO237" s="49"/>
      <c r="FWP237" s="28"/>
      <c r="FWQ237" s="196"/>
      <c r="FWR237" s="119"/>
      <c r="FWS237" s="47"/>
      <c r="FWT237" s="47"/>
      <c r="FWU237" s="48"/>
      <c r="FWV237" s="49"/>
      <c r="FWW237" s="28"/>
      <c r="FWX237" s="196"/>
      <c r="FWY237" s="119"/>
      <c r="FWZ237" s="47"/>
      <c r="FXA237" s="47"/>
      <c r="FXB237" s="48"/>
      <c r="FXC237" s="49"/>
      <c r="FXD237" s="28"/>
      <c r="FXE237" s="196"/>
      <c r="FXF237" s="119"/>
      <c r="FXG237" s="47"/>
      <c r="FXH237" s="47"/>
      <c r="FXI237" s="48"/>
      <c r="FXJ237" s="49"/>
      <c r="FXK237" s="28"/>
      <c r="FXL237" s="196"/>
      <c r="FXM237" s="119"/>
      <c r="FXN237" s="47"/>
      <c r="FXO237" s="47"/>
      <c r="FXP237" s="48"/>
      <c r="FXQ237" s="49"/>
      <c r="FXR237" s="28"/>
      <c r="FXS237" s="196"/>
      <c r="FXT237" s="119"/>
      <c r="FXU237" s="47"/>
      <c r="FXV237" s="47"/>
      <c r="FXW237" s="48"/>
      <c r="FXX237" s="49"/>
      <c r="FXY237" s="28"/>
      <c r="FXZ237" s="196"/>
      <c r="FYA237" s="119"/>
      <c r="FYB237" s="47"/>
      <c r="FYC237" s="47"/>
      <c r="FYD237" s="48"/>
      <c r="FYE237" s="49"/>
      <c r="FYF237" s="28"/>
      <c r="FYG237" s="196"/>
      <c r="FYH237" s="119"/>
      <c r="FYI237" s="47"/>
      <c r="FYJ237" s="47"/>
      <c r="FYK237" s="48"/>
      <c r="FYL237" s="49"/>
      <c r="FYM237" s="28"/>
      <c r="FYN237" s="196"/>
      <c r="FYO237" s="119"/>
      <c r="FYP237" s="47"/>
      <c r="FYQ237" s="47"/>
      <c r="FYR237" s="48"/>
      <c r="FYS237" s="49"/>
      <c r="FYT237" s="28"/>
      <c r="FYU237" s="196"/>
      <c r="FYV237" s="119"/>
      <c r="FYW237" s="47"/>
      <c r="FYX237" s="47"/>
      <c r="FYY237" s="48"/>
      <c r="FYZ237" s="49"/>
      <c r="FZA237" s="28"/>
      <c r="FZB237" s="196"/>
      <c r="FZC237" s="119"/>
      <c r="FZD237" s="47"/>
      <c r="FZE237" s="47"/>
      <c r="FZF237" s="48"/>
      <c r="FZG237" s="49"/>
      <c r="FZH237" s="28"/>
      <c r="FZI237" s="196"/>
      <c r="FZJ237" s="119"/>
      <c r="FZK237" s="47"/>
      <c r="FZL237" s="47"/>
      <c r="FZM237" s="48"/>
      <c r="FZN237" s="49"/>
      <c r="FZO237" s="28"/>
      <c r="FZP237" s="196"/>
      <c r="FZQ237" s="119"/>
      <c r="FZR237" s="47"/>
      <c r="FZS237" s="47"/>
      <c r="FZT237" s="48"/>
      <c r="FZU237" s="49"/>
      <c r="FZV237" s="28"/>
      <c r="FZW237" s="196"/>
      <c r="FZX237" s="119"/>
      <c r="FZY237" s="47"/>
      <c r="FZZ237" s="47"/>
      <c r="GAA237" s="48"/>
      <c r="GAB237" s="49"/>
      <c r="GAC237" s="28"/>
      <c r="GAD237" s="196"/>
      <c r="GAE237" s="119"/>
      <c r="GAF237" s="47"/>
      <c r="GAG237" s="47"/>
      <c r="GAH237" s="48"/>
      <c r="GAI237" s="49"/>
      <c r="GAJ237" s="28"/>
      <c r="GAK237" s="196"/>
      <c r="GAL237" s="119"/>
      <c r="GAM237" s="47"/>
      <c r="GAN237" s="47"/>
      <c r="GAO237" s="48"/>
      <c r="GAP237" s="49"/>
      <c r="GAQ237" s="28"/>
      <c r="GAR237" s="196"/>
      <c r="GAS237" s="119"/>
      <c r="GAT237" s="47"/>
      <c r="GAU237" s="47"/>
      <c r="GAV237" s="48"/>
      <c r="GAW237" s="49"/>
      <c r="GAX237" s="28"/>
      <c r="GAY237" s="196"/>
      <c r="GAZ237" s="119"/>
      <c r="GBA237" s="47"/>
      <c r="GBB237" s="47"/>
      <c r="GBC237" s="48"/>
      <c r="GBD237" s="49"/>
      <c r="GBE237" s="28"/>
      <c r="GBF237" s="196"/>
      <c r="GBG237" s="119"/>
      <c r="GBH237" s="47"/>
      <c r="GBI237" s="47"/>
      <c r="GBJ237" s="48"/>
      <c r="GBK237" s="49"/>
      <c r="GBL237" s="28"/>
      <c r="GBM237" s="196"/>
      <c r="GBN237" s="119"/>
      <c r="GBO237" s="47"/>
      <c r="GBP237" s="47"/>
      <c r="GBQ237" s="48"/>
      <c r="GBR237" s="49"/>
      <c r="GBS237" s="28"/>
      <c r="GBT237" s="196"/>
      <c r="GBU237" s="119"/>
      <c r="GBV237" s="47"/>
      <c r="GBW237" s="47"/>
      <c r="GBX237" s="48"/>
      <c r="GBY237" s="49"/>
      <c r="GBZ237" s="28"/>
      <c r="GCA237" s="196"/>
      <c r="GCB237" s="119"/>
      <c r="GCC237" s="47"/>
      <c r="GCD237" s="47"/>
      <c r="GCE237" s="48"/>
      <c r="GCF237" s="49"/>
      <c r="GCG237" s="28"/>
      <c r="GCH237" s="196"/>
      <c r="GCI237" s="119"/>
      <c r="GCJ237" s="47"/>
      <c r="GCK237" s="47"/>
      <c r="GCL237" s="48"/>
      <c r="GCM237" s="49"/>
      <c r="GCN237" s="28"/>
      <c r="GCO237" s="196"/>
      <c r="GCP237" s="119"/>
      <c r="GCQ237" s="47"/>
      <c r="GCR237" s="47"/>
      <c r="GCS237" s="48"/>
      <c r="GCT237" s="49"/>
      <c r="GCU237" s="28"/>
      <c r="GCV237" s="196"/>
      <c r="GCW237" s="119"/>
      <c r="GCX237" s="47"/>
      <c r="GCY237" s="47"/>
      <c r="GCZ237" s="48"/>
      <c r="GDA237" s="49"/>
      <c r="GDB237" s="28"/>
      <c r="GDC237" s="196"/>
      <c r="GDD237" s="119"/>
      <c r="GDE237" s="47"/>
      <c r="GDF237" s="47"/>
      <c r="GDG237" s="48"/>
      <c r="GDH237" s="49"/>
      <c r="GDI237" s="28"/>
      <c r="GDJ237" s="196"/>
      <c r="GDK237" s="119"/>
      <c r="GDL237" s="47"/>
      <c r="GDM237" s="47"/>
      <c r="GDN237" s="48"/>
      <c r="GDO237" s="49"/>
      <c r="GDP237" s="28"/>
      <c r="GDQ237" s="196"/>
      <c r="GDR237" s="119"/>
      <c r="GDS237" s="47"/>
      <c r="GDT237" s="47"/>
      <c r="GDU237" s="48"/>
      <c r="GDV237" s="49"/>
      <c r="GDW237" s="28"/>
      <c r="GDX237" s="196"/>
      <c r="GDY237" s="119"/>
      <c r="GDZ237" s="47"/>
      <c r="GEA237" s="47"/>
      <c r="GEB237" s="48"/>
      <c r="GEC237" s="49"/>
      <c r="GED237" s="28"/>
      <c r="GEE237" s="196"/>
      <c r="GEF237" s="119"/>
      <c r="GEG237" s="47"/>
      <c r="GEH237" s="47"/>
      <c r="GEI237" s="48"/>
      <c r="GEJ237" s="49"/>
      <c r="GEK237" s="28"/>
      <c r="GEL237" s="196"/>
      <c r="GEM237" s="119"/>
      <c r="GEN237" s="47"/>
      <c r="GEO237" s="47"/>
      <c r="GEP237" s="48"/>
      <c r="GEQ237" s="49"/>
      <c r="GER237" s="28"/>
      <c r="GES237" s="196"/>
      <c r="GET237" s="119"/>
      <c r="GEU237" s="47"/>
      <c r="GEV237" s="47"/>
      <c r="GEW237" s="48"/>
      <c r="GEX237" s="49"/>
      <c r="GEY237" s="28"/>
      <c r="GEZ237" s="196"/>
      <c r="GFA237" s="119"/>
      <c r="GFB237" s="47"/>
      <c r="GFC237" s="47"/>
      <c r="GFD237" s="48"/>
      <c r="GFE237" s="49"/>
      <c r="GFF237" s="28"/>
      <c r="GFG237" s="196"/>
      <c r="GFH237" s="119"/>
      <c r="GFI237" s="47"/>
      <c r="GFJ237" s="47"/>
      <c r="GFK237" s="48"/>
      <c r="GFL237" s="49"/>
      <c r="GFM237" s="28"/>
      <c r="GFN237" s="196"/>
      <c r="GFO237" s="119"/>
      <c r="GFP237" s="47"/>
      <c r="GFQ237" s="47"/>
      <c r="GFR237" s="48"/>
      <c r="GFS237" s="49"/>
      <c r="GFT237" s="28"/>
      <c r="GFU237" s="196"/>
      <c r="GFV237" s="119"/>
      <c r="GFW237" s="47"/>
      <c r="GFX237" s="47"/>
      <c r="GFY237" s="48"/>
      <c r="GFZ237" s="49"/>
      <c r="GGA237" s="28"/>
      <c r="GGB237" s="196"/>
      <c r="GGC237" s="119"/>
      <c r="GGD237" s="47"/>
      <c r="GGE237" s="47"/>
      <c r="GGF237" s="48"/>
      <c r="GGG237" s="49"/>
      <c r="GGH237" s="28"/>
      <c r="GGI237" s="196"/>
      <c r="GGJ237" s="119"/>
      <c r="GGK237" s="47"/>
      <c r="GGL237" s="47"/>
      <c r="GGM237" s="48"/>
      <c r="GGN237" s="49"/>
      <c r="GGO237" s="28"/>
      <c r="GGP237" s="196"/>
      <c r="GGQ237" s="119"/>
      <c r="GGR237" s="47"/>
      <c r="GGS237" s="47"/>
      <c r="GGT237" s="48"/>
      <c r="GGU237" s="49"/>
      <c r="GGV237" s="28"/>
      <c r="GGW237" s="196"/>
      <c r="GGX237" s="119"/>
      <c r="GGY237" s="47"/>
      <c r="GGZ237" s="47"/>
      <c r="GHA237" s="48"/>
      <c r="GHB237" s="49"/>
      <c r="GHC237" s="28"/>
      <c r="GHD237" s="196"/>
      <c r="GHE237" s="119"/>
      <c r="GHF237" s="47"/>
      <c r="GHG237" s="47"/>
      <c r="GHH237" s="48"/>
      <c r="GHI237" s="49"/>
      <c r="GHJ237" s="28"/>
      <c r="GHK237" s="196"/>
      <c r="GHL237" s="119"/>
      <c r="GHM237" s="47"/>
      <c r="GHN237" s="47"/>
      <c r="GHO237" s="48"/>
      <c r="GHP237" s="49"/>
      <c r="GHQ237" s="28"/>
      <c r="GHR237" s="196"/>
      <c r="GHS237" s="119"/>
      <c r="GHT237" s="47"/>
      <c r="GHU237" s="47"/>
      <c r="GHV237" s="48"/>
      <c r="GHW237" s="49"/>
      <c r="GHX237" s="28"/>
      <c r="GHY237" s="196"/>
      <c r="GHZ237" s="119"/>
      <c r="GIA237" s="47"/>
      <c r="GIB237" s="47"/>
      <c r="GIC237" s="48"/>
      <c r="GID237" s="49"/>
      <c r="GIE237" s="28"/>
      <c r="GIF237" s="196"/>
      <c r="GIG237" s="119"/>
      <c r="GIH237" s="47"/>
      <c r="GII237" s="47"/>
      <c r="GIJ237" s="48"/>
      <c r="GIK237" s="49"/>
      <c r="GIL237" s="28"/>
      <c r="GIM237" s="196"/>
      <c r="GIN237" s="119"/>
      <c r="GIO237" s="47"/>
      <c r="GIP237" s="47"/>
      <c r="GIQ237" s="48"/>
      <c r="GIR237" s="49"/>
      <c r="GIS237" s="28"/>
      <c r="GIT237" s="196"/>
      <c r="GIU237" s="119"/>
      <c r="GIV237" s="47"/>
      <c r="GIW237" s="47"/>
      <c r="GIX237" s="48"/>
      <c r="GIY237" s="49"/>
      <c r="GIZ237" s="28"/>
      <c r="GJA237" s="196"/>
      <c r="GJB237" s="119"/>
      <c r="GJC237" s="47"/>
      <c r="GJD237" s="47"/>
      <c r="GJE237" s="48"/>
      <c r="GJF237" s="49"/>
      <c r="GJG237" s="28"/>
      <c r="GJH237" s="196"/>
      <c r="GJI237" s="119"/>
      <c r="GJJ237" s="47"/>
      <c r="GJK237" s="47"/>
      <c r="GJL237" s="48"/>
      <c r="GJM237" s="49"/>
      <c r="GJN237" s="28"/>
      <c r="GJO237" s="196"/>
      <c r="GJP237" s="119"/>
      <c r="GJQ237" s="47"/>
      <c r="GJR237" s="47"/>
      <c r="GJS237" s="48"/>
      <c r="GJT237" s="49"/>
      <c r="GJU237" s="28"/>
      <c r="GJV237" s="196"/>
      <c r="GJW237" s="119"/>
      <c r="GJX237" s="47"/>
      <c r="GJY237" s="47"/>
      <c r="GJZ237" s="48"/>
      <c r="GKA237" s="49"/>
      <c r="GKB237" s="28"/>
      <c r="GKC237" s="196"/>
      <c r="GKD237" s="119"/>
      <c r="GKE237" s="47"/>
      <c r="GKF237" s="47"/>
      <c r="GKG237" s="48"/>
      <c r="GKH237" s="49"/>
      <c r="GKI237" s="28"/>
      <c r="GKJ237" s="196"/>
      <c r="GKK237" s="119"/>
      <c r="GKL237" s="47"/>
      <c r="GKM237" s="47"/>
      <c r="GKN237" s="48"/>
      <c r="GKO237" s="49"/>
      <c r="GKP237" s="28"/>
      <c r="GKQ237" s="196"/>
      <c r="GKR237" s="119"/>
      <c r="GKS237" s="47"/>
      <c r="GKT237" s="47"/>
      <c r="GKU237" s="48"/>
      <c r="GKV237" s="49"/>
      <c r="GKW237" s="28"/>
      <c r="GKX237" s="196"/>
      <c r="GKY237" s="119"/>
      <c r="GKZ237" s="47"/>
      <c r="GLA237" s="47"/>
      <c r="GLB237" s="48"/>
      <c r="GLC237" s="49"/>
      <c r="GLD237" s="28"/>
      <c r="GLE237" s="196"/>
      <c r="GLF237" s="119"/>
      <c r="GLG237" s="47"/>
      <c r="GLH237" s="47"/>
      <c r="GLI237" s="48"/>
      <c r="GLJ237" s="49"/>
      <c r="GLK237" s="28"/>
      <c r="GLL237" s="196"/>
      <c r="GLM237" s="119"/>
      <c r="GLN237" s="47"/>
      <c r="GLO237" s="47"/>
      <c r="GLP237" s="48"/>
      <c r="GLQ237" s="49"/>
      <c r="GLR237" s="28"/>
      <c r="GLS237" s="196"/>
      <c r="GLT237" s="119"/>
      <c r="GLU237" s="47"/>
      <c r="GLV237" s="47"/>
      <c r="GLW237" s="48"/>
      <c r="GLX237" s="49"/>
      <c r="GLY237" s="28"/>
      <c r="GLZ237" s="196"/>
      <c r="GMA237" s="119"/>
      <c r="GMB237" s="47"/>
      <c r="GMC237" s="47"/>
      <c r="GMD237" s="48"/>
      <c r="GME237" s="49"/>
      <c r="GMF237" s="28"/>
      <c r="GMG237" s="196"/>
      <c r="GMH237" s="119"/>
      <c r="GMI237" s="47"/>
      <c r="GMJ237" s="47"/>
      <c r="GMK237" s="48"/>
      <c r="GML237" s="49"/>
      <c r="GMM237" s="28"/>
      <c r="GMN237" s="196"/>
      <c r="GMO237" s="119"/>
      <c r="GMP237" s="47"/>
      <c r="GMQ237" s="47"/>
      <c r="GMR237" s="48"/>
      <c r="GMS237" s="49"/>
      <c r="GMT237" s="28"/>
      <c r="GMU237" s="196"/>
      <c r="GMV237" s="119"/>
      <c r="GMW237" s="47"/>
      <c r="GMX237" s="47"/>
      <c r="GMY237" s="48"/>
      <c r="GMZ237" s="49"/>
      <c r="GNA237" s="28"/>
      <c r="GNB237" s="196"/>
      <c r="GNC237" s="119"/>
      <c r="GND237" s="47"/>
      <c r="GNE237" s="47"/>
      <c r="GNF237" s="48"/>
      <c r="GNG237" s="49"/>
      <c r="GNH237" s="28"/>
      <c r="GNI237" s="196"/>
      <c r="GNJ237" s="119"/>
      <c r="GNK237" s="47"/>
      <c r="GNL237" s="47"/>
      <c r="GNM237" s="48"/>
      <c r="GNN237" s="49"/>
      <c r="GNO237" s="28"/>
      <c r="GNP237" s="196"/>
      <c r="GNQ237" s="119"/>
      <c r="GNR237" s="47"/>
      <c r="GNS237" s="47"/>
      <c r="GNT237" s="48"/>
      <c r="GNU237" s="49"/>
      <c r="GNV237" s="28"/>
      <c r="GNW237" s="196"/>
      <c r="GNX237" s="119"/>
      <c r="GNY237" s="47"/>
      <c r="GNZ237" s="47"/>
      <c r="GOA237" s="48"/>
      <c r="GOB237" s="49"/>
      <c r="GOC237" s="28"/>
      <c r="GOD237" s="196"/>
      <c r="GOE237" s="119"/>
      <c r="GOF237" s="47"/>
      <c r="GOG237" s="47"/>
      <c r="GOH237" s="48"/>
      <c r="GOI237" s="49"/>
      <c r="GOJ237" s="28"/>
      <c r="GOK237" s="196"/>
      <c r="GOL237" s="119"/>
      <c r="GOM237" s="47"/>
      <c r="GON237" s="47"/>
      <c r="GOO237" s="48"/>
      <c r="GOP237" s="49"/>
      <c r="GOQ237" s="28"/>
      <c r="GOR237" s="196"/>
      <c r="GOS237" s="119"/>
      <c r="GOT237" s="47"/>
      <c r="GOU237" s="47"/>
      <c r="GOV237" s="48"/>
      <c r="GOW237" s="49"/>
      <c r="GOX237" s="28"/>
      <c r="GOY237" s="196"/>
      <c r="GOZ237" s="119"/>
      <c r="GPA237" s="47"/>
      <c r="GPB237" s="47"/>
      <c r="GPC237" s="48"/>
      <c r="GPD237" s="49"/>
      <c r="GPE237" s="28"/>
      <c r="GPF237" s="196"/>
      <c r="GPG237" s="119"/>
      <c r="GPH237" s="47"/>
      <c r="GPI237" s="47"/>
      <c r="GPJ237" s="48"/>
      <c r="GPK237" s="49"/>
      <c r="GPL237" s="28"/>
      <c r="GPM237" s="196"/>
      <c r="GPN237" s="119"/>
      <c r="GPO237" s="47"/>
      <c r="GPP237" s="47"/>
      <c r="GPQ237" s="48"/>
      <c r="GPR237" s="49"/>
      <c r="GPS237" s="28"/>
      <c r="GPT237" s="196"/>
      <c r="GPU237" s="119"/>
      <c r="GPV237" s="47"/>
      <c r="GPW237" s="47"/>
      <c r="GPX237" s="48"/>
      <c r="GPY237" s="49"/>
      <c r="GPZ237" s="28"/>
      <c r="GQA237" s="196"/>
      <c r="GQB237" s="119"/>
      <c r="GQC237" s="47"/>
      <c r="GQD237" s="47"/>
      <c r="GQE237" s="48"/>
      <c r="GQF237" s="49"/>
      <c r="GQG237" s="28"/>
      <c r="GQH237" s="196"/>
      <c r="GQI237" s="119"/>
      <c r="GQJ237" s="47"/>
      <c r="GQK237" s="47"/>
      <c r="GQL237" s="48"/>
      <c r="GQM237" s="49"/>
      <c r="GQN237" s="28"/>
      <c r="GQO237" s="196"/>
      <c r="GQP237" s="119"/>
      <c r="GQQ237" s="47"/>
      <c r="GQR237" s="47"/>
      <c r="GQS237" s="48"/>
      <c r="GQT237" s="49"/>
      <c r="GQU237" s="28"/>
      <c r="GQV237" s="196"/>
      <c r="GQW237" s="119"/>
      <c r="GQX237" s="47"/>
      <c r="GQY237" s="47"/>
      <c r="GQZ237" s="48"/>
      <c r="GRA237" s="49"/>
      <c r="GRB237" s="28"/>
      <c r="GRC237" s="196"/>
      <c r="GRD237" s="119"/>
      <c r="GRE237" s="47"/>
      <c r="GRF237" s="47"/>
      <c r="GRG237" s="48"/>
      <c r="GRH237" s="49"/>
      <c r="GRI237" s="28"/>
      <c r="GRJ237" s="196"/>
      <c r="GRK237" s="119"/>
      <c r="GRL237" s="47"/>
      <c r="GRM237" s="47"/>
      <c r="GRN237" s="48"/>
      <c r="GRO237" s="49"/>
      <c r="GRP237" s="28"/>
      <c r="GRQ237" s="196"/>
      <c r="GRR237" s="119"/>
      <c r="GRS237" s="47"/>
      <c r="GRT237" s="47"/>
      <c r="GRU237" s="48"/>
      <c r="GRV237" s="49"/>
      <c r="GRW237" s="28"/>
      <c r="GRX237" s="196"/>
      <c r="GRY237" s="119"/>
      <c r="GRZ237" s="47"/>
      <c r="GSA237" s="47"/>
      <c r="GSB237" s="48"/>
      <c r="GSC237" s="49"/>
      <c r="GSD237" s="28"/>
      <c r="GSE237" s="196"/>
      <c r="GSF237" s="119"/>
      <c r="GSG237" s="47"/>
      <c r="GSH237" s="47"/>
      <c r="GSI237" s="48"/>
      <c r="GSJ237" s="49"/>
      <c r="GSK237" s="28"/>
      <c r="GSL237" s="196"/>
      <c r="GSM237" s="119"/>
      <c r="GSN237" s="47"/>
      <c r="GSO237" s="47"/>
      <c r="GSP237" s="48"/>
      <c r="GSQ237" s="49"/>
      <c r="GSR237" s="28"/>
      <c r="GSS237" s="196"/>
      <c r="GST237" s="119"/>
      <c r="GSU237" s="47"/>
      <c r="GSV237" s="47"/>
      <c r="GSW237" s="48"/>
      <c r="GSX237" s="49"/>
      <c r="GSY237" s="28"/>
      <c r="GSZ237" s="196"/>
      <c r="GTA237" s="119"/>
      <c r="GTB237" s="47"/>
      <c r="GTC237" s="47"/>
      <c r="GTD237" s="48"/>
      <c r="GTE237" s="49"/>
      <c r="GTF237" s="28"/>
      <c r="GTG237" s="196"/>
      <c r="GTH237" s="119"/>
      <c r="GTI237" s="47"/>
      <c r="GTJ237" s="47"/>
      <c r="GTK237" s="48"/>
      <c r="GTL237" s="49"/>
      <c r="GTM237" s="28"/>
      <c r="GTN237" s="196"/>
      <c r="GTO237" s="119"/>
      <c r="GTP237" s="47"/>
      <c r="GTQ237" s="47"/>
      <c r="GTR237" s="48"/>
      <c r="GTS237" s="49"/>
      <c r="GTT237" s="28"/>
      <c r="GTU237" s="196"/>
      <c r="GTV237" s="119"/>
      <c r="GTW237" s="47"/>
      <c r="GTX237" s="47"/>
      <c r="GTY237" s="48"/>
      <c r="GTZ237" s="49"/>
      <c r="GUA237" s="28"/>
      <c r="GUB237" s="196"/>
      <c r="GUC237" s="119"/>
      <c r="GUD237" s="47"/>
      <c r="GUE237" s="47"/>
      <c r="GUF237" s="48"/>
      <c r="GUG237" s="49"/>
      <c r="GUH237" s="28"/>
      <c r="GUI237" s="196"/>
      <c r="GUJ237" s="119"/>
      <c r="GUK237" s="47"/>
      <c r="GUL237" s="47"/>
      <c r="GUM237" s="48"/>
      <c r="GUN237" s="49"/>
      <c r="GUO237" s="28"/>
      <c r="GUP237" s="196"/>
      <c r="GUQ237" s="119"/>
      <c r="GUR237" s="47"/>
      <c r="GUS237" s="47"/>
      <c r="GUT237" s="48"/>
      <c r="GUU237" s="49"/>
      <c r="GUV237" s="28"/>
      <c r="GUW237" s="196"/>
      <c r="GUX237" s="119"/>
      <c r="GUY237" s="47"/>
      <c r="GUZ237" s="47"/>
      <c r="GVA237" s="48"/>
      <c r="GVB237" s="49"/>
      <c r="GVC237" s="28"/>
      <c r="GVD237" s="196"/>
      <c r="GVE237" s="119"/>
      <c r="GVF237" s="47"/>
      <c r="GVG237" s="47"/>
      <c r="GVH237" s="48"/>
      <c r="GVI237" s="49"/>
      <c r="GVJ237" s="28"/>
      <c r="GVK237" s="196"/>
      <c r="GVL237" s="119"/>
      <c r="GVM237" s="47"/>
      <c r="GVN237" s="47"/>
      <c r="GVO237" s="48"/>
      <c r="GVP237" s="49"/>
      <c r="GVQ237" s="28"/>
      <c r="GVR237" s="196"/>
      <c r="GVS237" s="119"/>
      <c r="GVT237" s="47"/>
      <c r="GVU237" s="47"/>
      <c r="GVV237" s="48"/>
      <c r="GVW237" s="49"/>
      <c r="GVX237" s="28"/>
      <c r="GVY237" s="196"/>
      <c r="GVZ237" s="119"/>
      <c r="GWA237" s="47"/>
      <c r="GWB237" s="47"/>
      <c r="GWC237" s="48"/>
      <c r="GWD237" s="49"/>
      <c r="GWE237" s="28"/>
      <c r="GWF237" s="196"/>
      <c r="GWG237" s="119"/>
      <c r="GWH237" s="47"/>
      <c r="GWI237" s="47"/>
      <c r="GWJ237" s="48"/>
      <c r="GWK237" s="49"/>
      <c r="GWL237" s="28"/>
      <c r="GWM237" s="196"/>
      <c r="GWN237" s="119"/>
      <c r="GWO237" s="47"/>
      <c r="GWP237" s="47"/>
      <c r="GWQ237" s="48"/>
      <c r="GWR237" s="49"/>
      <c r="GWS237" s="28"/>
      <c r="GWT237" s="196"/>
      <c r="GWU237" s="119"/>
      <c r="GWV237" s="47"/>
      <c r="GWW237" s="47"/>
      <c r="GWX237" s="48"/>
      <c r="GWY237" s="49"/>
      <c r="GWZ237" s="28"/>
      <c r="GXA237" s="196"/>
      <c r="GXB237" s="119"/>
      <c r="GXC237" s="47"/>
      <c r="GXD237" s="47"/>
      <c r="GXE237" s="48"/>
      <c r="GXF237" s="49"/>
      <c r="GXG237" s="28"/>
      <c r="GXH237" s="196"/>
      <c r="GXI237" s="119"/>
      <c r="GXJ237" s="47"/>
      <c r="GXK237" s="47"/>
      <c r="GXL237" s="48"/>
      <c r="GXM237" s="49"/>
      <c r="GXN237" s="28"/>
      <c r="GXO237" s="196"/>
      <c r="GXP237" s="119"/>
      <c r="GXQ237" s="47"/>
      <c r="GXR237" s="47"/>
      <c r="GXS237" s="48"/>
      <c r="GXT237" s="49"/>
      <c r="GXU237" s="28"/>
      <c r="GXV237" s="196"/>
      <c r="GXW237" s="119"/>
      <c r="GXX237" s="47"/>
      <c r="GXY237" s="47"/>
      <c r="GXZ237" s="48"/>
      <c r="GYA237" s="49"/>
      <c r="GYB237" s="28"/>
      <c r="GYC237" s="196"/>
      <c r="GYD237" s="119"/>
      <c r="GYE237" s="47"/>
      <c r="GYF237" s="47"/>
      <c r="GYG237" s="48"/>
      <c r="GYH237" s="49"/>
      <c r="GYI237" s="28"/>
      <c r="GYJ237" s="196"/>
      <c r="GYK237" s="119"/>
      <c r="GYL237" s="47"/>
      <c r="GYM237" s="47"/>
      <c r="GYN237" s="48"/>
      <c r="GYO237" s="49"/>
      <c r="GYP237" s="28"/>
      <c r="GYQ237" s="196"/>
      <c r="GYR237" s="119"/>
      <c r="GYS237" s="47"/>
      <c r="GYT237" s="47"/>
      <c r="GYU237" s="48"/>
      <c r="GYV237" s="49"/>
      <c r="GYW237" s="28"/>
      <c r="GYX237" s="196"/>
      <c r="GYY237" s="119"/>
      <c r="GYZ237" s="47"/>
      <c r="GZA237" s="47"/>
      <c r="GZB237" s="48"/>
      <c r="GZC237" s="49"/>
      <c r="GZD237" s="28"/>
      <c r="GZE237" s="196"/>
      <c r="GZF237" s="119"/>
      <c r="GZG237" s="47"/>
      <c r="GZH237" s="47"/>
      <c r="GZI237" s="48"/>
      <c r="GZJ237" s="49"/>
      <c r="GZK237" s="28"/>
      <c r="GZL237" s="196"/>
      <c r="GZM237" s="119"/>
      <c r="GZN237" s="47"/>
      <c r="GZO237" s="47"/>
      <c r="GZP237" s="48"/>
      <c r="GZQ237" s="49"/>
      <c r="GZR237" s="28"/>
      <c r="GZS237" s="196"/>
      <c r="GZT237" s="119"/>
      <c r="GZU237" s="47"/>
      <c r="GZV237" s="47"/>
      <c r="GZW237" s="48"/>
      <c r="GZX237" s="49"/>
      <c r="GZY237" s="28"/>
      <c r="GZZ237" s="196"/>
      <c r="HAA237" s="119"/>
      <c r="HAB237" s="47"/>
      <c r="HAC237" s="47"/>
      <c r="HAD237" s="48"/>
      <c r="HAE237" s="49"/>
      <c r="HAF237" s="28"/>
      <c r="HAG237" s="196"/>
      <c r="HAH237" s="119"/>
      <c r="HAI237" s="47"/>
      <c r="HAJ237" s="47"/>
      <c r="HAK237" s="48"/>
      <c r="HAL237" s="49"/>
      <c r="HAM237" s="28"/>
      <c r="HAN237" s="196"/>
      <c r="HAO237" s="119"/>
      <c r="HAP237" s="47"/>
      <c r="HAQ237" s="47"/>
      <c r="HAR237" s="48"/>
      <c r="HAS237" s="49"/>
      <c r="HAT237" s="28"/>
      <c r="HAU237" s="196"/>
      <c r="HAV237" s="119"/>
      <c r="HAW237" s="47"/>
      <c r="HAX237" s="47"/>
      <c r="HAY237" s="48"/>
      <c r="HAZ237" s="49"/>
      <c r="HBA237" s="28"/>
      <c r="HBB237" s="196"/>
      <c r="HBC237" s="119"/>
      <c r="HBD237" s="47"/>
      <c r="HBE237" s="47"/>
      <c r="HBF237" s="48"/>
      <c r="HBG237" s="49"/>
      <c r="HBH237" s="28"/>
      <c r="HBI237" s="196"/>
      <c r="HBJ237" s="119"/>
      <c r="HBK237" s="47"/>
      <c r="HBL237" s="47"/>
      <c r="HBM237" s="48"/>
      <c r="HBN237" s="49"/>
      <c r="HBO237" s="28"/>
      <c r="HBP237" s="196"/>
      <c r="HBQ237" s="119"/>
      <c r="HBR237" s="47"/>
      <c r="HBS237" s="47"/>
      <c r="HBT237" s="48"/>
      <c r="HBU237" s="49"/>
      <c r="HBV237" s="28"/>
      <c r="HBW237" s="196"/>
      <c r="HBX237" s="119"/>
      <c r="HBY237" s="47"/>
      <c r="HBZ237" s="47"/>
      <c r="HCA237" s="48"/>
      <c r="HCB237" s="49"/>
      <c r="HCC237" s="28"/>
      <c r="HCD237" s="196"/>
      <c r="HCE237" s="119"/>
      <c r="HCF237" s="47"/>
      <c r="HCG237" s="47"/>
      <c r="HCH237" s="48"/>
      <c r="HCI237" s="49"/>
      <c r="HCJ237" s="28"/>
      <c r="HCK237" s="196"/>
      <c r="HCL237" s="119"/>
      <c r="HCM237" s="47"/>
      <c r="HCN237" s="47"/>
      <c r="HCO237" s="48"/>
      <c r="HCP237" s="49"/>
      <c r="HCQ237" s="28"/>
      <c r="HCR237" s="196"/>
      <c r="HCS237" s="119"/>
      <c r="HCT237" s="47"/>
      <c r="HCU237" s="47"/>
      <c r="HCV237" s="48"/>
      <c r="HCW237" s="49"/>
      <c r="HCX237" s="28"/>
      <c r="HCY237" s="196"/>
      <c r="HCZ237" s="119"/>
      <c r="HDA237" s="47"/>
      <c r="HDB237" s="47"/>
      <c r="HDC237" s="48"/>
      <c r="HDD237" s="49"/>
      <c r="HDE237" s="28"/>
      <c r="HDF237" s="196"/>
      <c r="HDG237" s="119"/>
      <c r="HDH237" s="47"/>
      <c r="HDI237" s="47"/>
      <c r="HDJ237" s="48"/>
      <c r="HDK237" s="49"/>
      <c r="HDL237" s="28"/>
      <c r="HDM237" s="196"/>
      <c r="HDN237" s="119"/>
      <c r="HDO237" s="47"/>
      <c r="HDP237" s="47"/>
      <c r="HDQ237" s="48"/>
      <c r="HDR237" s="49"/>
      <c r="HDS237" s="28"/>
      <c r="HDT237" s="196"/>
      <c r="HDU237" s="119"/>
      <c r="HDV237" s="47"/>
      <c r="HDW237" s="47"/>
      <c r="HDX237" s="48"/>
      <c r="HDY237" s="49"/>
      <c r="HDZ237" s="28"/>
      <c r="HEA237" s="196"/>
      <c r="HEB237" s="119"/>
      <c r="HEC237" s="47"/>
      <c r="HED237" s="47"/>
      <c r="HEE237" s="48"/>
      <c r="HEF237" s="49"/>
      <c r="HEG237" s="28"/>
      <c r="HEH237" s="196"/>
      <c r="HEI237" s="119"/>
      <c r="HEJ237" s="47"/>
      <c r="HEK237" s="47"/>
      <c r="HEL237" s="48"/>
      <c r="HEM237" s="49"/>
      <c r="HEN237" s="28"/>
      <c r="HEO237" s="196"/>
      <c r="HEP237" s="119"/>
      <c r="HEQ237" s="47"/>
      <c r="HER237" s="47"/>
      <c r="HES237" s="48"/>
      <c r="HET237" s="49"/>
      <c r="HEU237" s="28"/>
      <c r="HEV237" s="196"/>
      <c r="HEW237" s="119"/>
      <c r="HEX237" s="47"/>
      <c r="HEY237" s="47"/>
      <c r="HEZ237" s="48"/>
      <c r="HFA237" s="49"/>
      <c r="HFB237" s="28"/>
      <c r="HFC237" s="196"/>
      <c r="HFD237" s="119"/>
      <c r="HFE237" s="47"/>
      <c r="HFF237" s="47"/>
      <c r="HFG237" s="48"/>
      <c r="HFH237" s="49"/>
      <c r="HFI237" s="28"/>
      <c r="HFJ237" s="196"/>
      <c r="HFK237" s="119"/>
      <c r="HFL237" s="47"/>
      <c r="HFM237" s="47"/>
      <c r="HFN237" s="48"/>
      <c r="HFO237" s="49"/>
      <c r="HFP237" s="28"/>
      <c r="HFQ237" s="196"/>
      <c r="HFR237" s="119"/>
      <c r="HFS237" s="47"/>
      <c r="HFT237" s="47"/>
      <c r="HFU237" s="48"/>
      <c r="HFV237" s="49"/>
      <c r="HFW237" s="28"/>
      <c r="HFX237" s="196"/>
      <c r="HFY237" s="119"/>
      <c r="HFZ237" s="47"/>
      <c r="HGA237" s="47"/>
      <c r="HGB237" s="48"/>
      <c r="HGC237" s="49"/>
      <c r="HGD237" s="28"/>
      <c r="HGE237" s="196"/>
      <c r="HGF237" s="119"/>
      <c r="HGG237" s="47"/>
      <c r="HGH237" s="47"/>
      <c r="HGI237" s="48"/>
      <c r="HGJ237" s="49"/>
      <c r="HGK237" s="28"/>
      <c r="HGL237" s="196"/>
      <c r="HGM237" s="119"/>
      <c r="HGN237" s="47"/>
      <c r="HGO237" s="47"/>
      <c r="HGP237" s="48"/>
      <c r="HGQ237" s="49"/>
      <c r="HGR237" s="28"/>
      <c r="HGS237" s="196"/>
      <c r="HGT237" s="119"/>
      <c r="HGU237" s="47"/>
      <c r="HGV237" s="47"/>
      <c r="HGW237" s="48"/>
      <c r="HGX237" s="49"/>
      <c r="HGY237" s="28"/>
      <c r="HGZ237" s="196"/>
      <c r="HHA237" s="119"/>
      <c r="HHB237" s="47"/>
      <c r="HHC237" s="47"/>
      <c r="HHD237" s="48"/>
      <c r="HHE237" s="49"/>
      <c r="HHF237" s="28"/>
      <c r="HHG237" s="196"/>
      <c r="HHH237" s="119"/>
      <c r="HHI237" s="47"/>
      <c r="HHJ237" s="47"/>
      <c r="HHK237" s="48"/>
      <c r="HHL237" s="49"/>
      <c r="HHM237" s="28"/>
      <c r="HHN237" s="196"/>
      <c r="HHO237" s="119"/>
      <c r="HHP237" s="47"/>
      <c r="HHQ237" s="47"/>
      <c r="HHR237" s="48"/>
      <c r="HHS237" s="49"/>
      <c r="HHT237" s="28"/>
      <c r="HHU237" s="196"/>
      <c r="HHV237" s="119"/>
      <c r="HHW237" s="47"/>
      <c r="HHX237" s="47"/>
      <c r="HHY237" s="48"/>
      <c r="HHZ237" s="49"/>
      <c r="HIA237" s="28"/>
      <c r="HIB237" s="196"/>
      <c r="HIC237" s="119"/>
      <c r="HID237" s="47"/>
      <c r="HIE237" s="47"/>
      <c r="HIF237" s="48"/>
      <c r="HIG237" s="49"/>
      <c r="HIH237" s="28"/>
      <c r="HII237" s="196"/>
      <c r="HIJ237" s="119"/>
      <c r="HIK237" s="47"/>
      <c r="HIL237" s="47"/>
      <c r="HIM237" s="48"/>
      <c r="HIN237" s="49"/>
      <c r="HIO237" s="28"/>
      <c r="HIP237" s="196"/>
      <c r="HIQ237" s="119"/>
      <c r="HIR237" s="47"/>
      <c r="HIS237" s="47"/>
      <c r="HIT237" s="48"/>
      <c r="HIU237" s="49"/>
      <c r="HIV237" s="28"/>
      <c r="HIW237" s="196"/>
      <c r="HIX237" s="119"/>
      <c r="HIY237" s="47"/>
      <c r="HIZ237" s="47"/>
      <c r="HJA237" s="48"/>
      <c r="HJB237" s="49"/>
      <c r="HJC237" s="28"/>
      <c r="HJD237" s="196"/>
      <c r="HJE237" s="119"/>
      <c r="HJF237" s="47"/>
      <c r="HJG237" s="47"/>
      <c r="HJH237" s="48"/>
      <c r="HJI237" s="49"/>
      <c r="HJJ237" s="28"/>
      <c r="HJK237" s="196"/>
      <c r="HJL237" s="119"/>
      <c r="HJM237" s="47"/>
      <c r="HJN237" s="47"/>
      <c r="HJO237" s="48"/>
      <c r="HJP237" s="49"/>
      <c r="HJQ237" s="28"/>
      <c r="HJR237" s="196"/>
      <c r="HJS237" s="119"/>
      <c r="HJT237" s="47"/>
      <c r="HJU237" s="47"/>
      <c r="HJV237" s="48"/>
      <c r="HJW237" s="49"/>
      <c r="HJX237" s="28"/>
      <c r="HJY237" s="196"/>
      <c r="HJZ237" s="119"/>
      <c r="HKA237" s="47"/>
      <c r="HKB237" s="47"/>
      <c r="HKC237" s="48"/>
      <c r="HKD237" s="49"/>
      <c r="HKE237" s="28"/>
      <c r="HKF237" s="196"/>
      <c r="HKG237" s="119"/>
      <c r="HKH237" s="47"/>
      <c r="HKI237" s="47"/>
      <c r="HKJ237" s="48"/>
      <c r="HKK237" s="49"/>
      <c r="HKL237" s="28"/>
      <c r="HKM237" s="196"/>
      <c r="HKN237" s="119"/>
      <c r="HKO237" s="47"/>
      <c r="HKP237" s="47"/>
      <c r="HKQ237" s="48"/>
      <c r="HKR237" s="49"/>
      <c r="HKS237" s="28"/>
      <c r="HKT237" s="196"/>
      <c r="HKU237" s="119"/>
      <c r="HKV237" s="47"/>
      <c r="HKW237" s="47"/>
      <c r="HKX237" s="48"/>
      <c r="HKY237" s="49"/>
      <c r="HKZ237" s="28"/>
      <c r="HLA237" s="196"/>
      <c r="HLB237" s="119"/>
      <c r="HLC237" s="47"/>
      <c r="HLD237" s="47"/>
      <c r="HLE237" s="48"/>
      <c r="HLF237" s="49"/>
      <c r="HLG237" s="28"/>
      <c r="HLH237" s="196"/>
      <c r="HLI237" s="119"/>
      <c r="HLJ237" s="47"/>
      <c r="HLK237" s="47"/>
      <c r="HLL237" s="48"/>
      <c r="HLM237" s="49"/>
      <c r="HLN237" s="28"/>
      <c r="HLO237" s="196"/>
      <c r="HLP237" s="119"/>
      <c r="HLQ237" s="47"/>
      <c r="HLR237" s="47"/>
      <c r="HLS237" s="48"/>
      <c r="HLT237" s="49"/>
      <c r="HLU237" s="28"/>
      <c r="HLV237" s="196"/>
      <c r="HLW237" s="119"/>
      <c r="HLX237" s="47"/>
      <c r="HLY237" s="47"/>
      <c r="HLZ237" s="48"/>
      <c r="HMA237" s="49"/>
      <c r="HMB237" s="28"/>
      <c r="HMC237" s="196"/>
      <c r="HMD237" s="119"/>
      <c r="HME237" s="47"/>
      <c r="HMF237" s="47"/>
      <c r="HMG237" s="48"/>
      <c r="HMH237" s="49"/>
      <c r="HMI237" s="28"/>
      <c r="HMJ237" s="196"/>
      <c r="HMK237" s="119"/>
      <c r="HML237" s="47"/>
      <c r="HMM237" s="47"/>
      <c r="HMN237" s="48"/>
      <c r="HMO237" s="49"/>
      <c r="HMP237" s="28"/>
      <c r="HMQ237" s="196"/>
      <c r="HMR237" s="119"/>
      <c r="HMS237" s="47"/>
      <c r="HMT237" s="47"/>
      <c r="HMU237" s="48"/>
      <c r="HMV237" s="49"/>
      <c r="HMW237" s="28"/>
      <c r="HMX237" s="196"/>
      <c r="HMY237" s="119"/>
      <c r="HMZ237" s="47"/>
      <c r="HNA237" s="47"/>
      <c r="HNB237" s="48"/>
      <c r="HNC237" s="49"/>
      <c r="HND237" s="28"/>
      <c r="HNE237" s="196"/>
      <c r="HNF237" s="119"/>
      <c r="HNG237" s="47"/>
      <c r="HNH237" s="47"/>
      <c r="HNI237" s="48"/>
      <c r="HNJ237" s="49"/>
      <c r="HNK237" s="28"/>
      <c r="HNL237" s="196"/>
      <c r="HNM237" s="119"/>
      <c r="HNN237" s="47"/>
      <c r="HNO237" s="47"/>
      <c r="HNP237" s="48"/>
      <c r="HNQ237" s="49"/>
      <c r="HNR237" s="28"/>
      <c r="HNS237" s="196"/>
      <c r="HNT237" s="119"/>
      <c r="HNU237" s="47"/>
      <c r="HNV237" s="47"/>
      <c r="HNW237" s="48"/>
      <c r="HNX237" s="49"/>
      <c r="HNY237" s="28"/>
      <c r="HNZ237" s="196"/>
      <c r="HOA237" s="119"/>
      <c r="HOB237" s="47"/>
      <c r="HOC237" s="47"/>
      <c r="HOD237" s="48"/>
      <c r="HOE237" s="49"/>
      <c r="HOF237" s="28"/>
      <c r="HOG237" s="196"/>
      <c r="HOH237" s="119"/>
      <c r="HOI237" s="47"/>
      <c r="HOJ237" s="47"/>
      <c r="HOK237" s="48"/>
      <c r="HOL237" s="49"/>
      <c r="HOM237" s="28"/>
      <c r="HON237" s="196"/>
      <c r="HOO237" s="119"/>
      <c r="HOP237" s="47"/>
      <c r="HOQ237" s="47"/>
      <c r="HOR237" s="48"/>
      <c r="HOS237" s="49"/>
      <c r="HOT237" s="28"/>
      <c r="HOU237" s="196"/>
      <c r="HOV237" s="119"/>
      <c r="HOW237" s="47"/>
      <c r="HOX237" s="47"/>
      <c r="HOY237" s="48"/>
      <c r="HOZ237" s="49"/>
      <c r="HPA237" s="28"/>
      <c r="HPB237" s="196"/>
      <c r="HPC237" s="119"/>
      <c r="HPD237" s="47"/>
      <c r="HPE237" s="47"/>
      <c r="HPF237" s="48"/>
      <c r="HPG237" s="49"/>
      <c r="HPH237" s="28"/>
      <c r="HPI237" s="196"/>
      <c r="HPJ237" s="119"/>
      <c r="HPK237" s="47"/>
      <c r="HPL237" s="47"/>
      <c r="HPM237" s="48"/>
      <c r="HPN237" s="49"/>
      <c r="HPO237" s="28"/>
      <c r="HPP237" s="196"/>
      <c r="HPQ237" s="119"/>
      <c r="HPR237" s="47"/>
      <c r="HPS237" s="47"/>
      <c r="HPT237" s="48"/>
      <c r="HPU237" s="49"/>
      <c r="HPV237" s="28"/>
      <c r="HPW237" s="196"/>
      <c r="HPX237" s="119"/>
      <c r="HPY237" s="47"/>
      <c r="HPZ237" s="47"/>
      <c r="HQA237" s="48"/>
      <c r="HQB237" s="49"/>
      <c r="HQC237" s="28"/>
      <c r="HQD237" s="196"/>
      <c r="HQE237" s="119"/>
      <c r="HQF237" s="47"/>
      <c r="HQG237" s="47"/>
      <c r="HQH237" s="48"/>
      <c r="HQI237" s="49"/>
      <c r="HQJ237" s="28"/>
      <c r="HQK237" s="196"/>
      <c r="HQL237" s="119"/>
      <c r="HQM237" s="47"/>
      <c r="HQN237" s="47"/>
      <c r="HQO237" s="48"/>
      <c r="HQP237" s="49"/>
      <c r="HQQ237" s="28"/>
      <c r="HQR237" s="196"/>
      <c r="HQS237" s="119"/>
      <c r="HQT237" s="47"/>
      <c r="HQU237" s="47"/>
      <c r="HQV237" s="48"/>
      <c r="HQW237" s="49"/>
      <c r="HQX237" s="28"/>
      <c r="HQY237" s="196"/>
      <c r="HQZ237" s="119"/>
      <c r="HRA237" s="47"/>
      <c r="HRB237" s="47"/>
      <c r="HRC237" s="48"/>
      <c r="HRD237" s="49"/>
      <c r="HRE237" s="28"/>
      <c r="HRF237" s="196"/>
      <c r="HRG237" s="119"/>
      <c r="HRH237" s="47"/>
      <c r="HRI237" s="47"/>
      <c r="HRJ237" s="48"/>
      <c r="HRK237" s="49"/>
      <c r="HRL237" s="28"/>
      <c r="HRM237" s="196"/>
      <c r="HRN237" s="119"/>
      <c r="HRO237" s="47"/>
      <c r="HRP237" s="47"/>
      <c r="HRQ237" s="48"/>
      <c r="HRR237" s="49"/>
      <c r="HRS237" s="28"/>
      <c r="HRT237" s="196"/>
      <c r="HRU237" s="119"/>
      <c r="HRV237" s="47"/>
      <c r="HRW237" s="47"/>
      <c r="HRX237" s="48"/>
      <c r="HRY237" s="49"/>
      <c r="HRZ237" s="28"/>
      <c r="HSA237" s="196"/>
      <c r="HSB237" s="119"/>
      <c r="HSC237" s="47"/>
      <c r="HSD237" s="47"/>
      <c r="HSE237" s="48"/>
      <c r="HSF237" s="49"/>
      <c r="HSG237" s="28"/>
      <c r="HSH237" s="196"/>
      <c r="HSI237" s="119"/>
      <c r="HSJ237" s="47"/>
      <c r="HSK237" s="47"/>
      <c r="HSL237" s="48"/>
      <c r="HSM237" s="49"/>
      <c r="HSN237" s="28"/>
      <c r="HSO237" s="196"/>
      <c r="HSP237" s="119"/>
      <c r="HSQ237" s="47"/>
      <c r="HSR237" s="47"/>
      <c r="HSS237" s="48"/>
      <c r="HST237" s="49"/>
      <c r="HSU237" s="28"/>
      <c r="HSV237" s="196"/>
      <c r="HSW237" s="119"/>
      <c r="HSX237" s="47"/>
      <c r="HSY237" s="47"/>
      <c r="HSZ237" s="48"/>
      <c r="HTA237" s="49"/>
      <c r="HTB237" s="28"/>
      <c r="HTC237" s="196"/>
      <c r="HTD237" s="119"/>
      <c r="HTE237" s="47"/>
      <c r="HTF237" s="47"/>
      <c r="HTG237" s="48"/>
      <c r="HTH237" s="49"/>
      <c r="HTI237" s="28"/>
      <c r="HTJ237" s="196"/>
      <c r="HTK237" s="119"/>
      <c r="HTL237" s="47"/>
      <c r="HTM237" s="47"/>
      <c r="HTN237" s="48"/>
      <c r="HTO237" s="49"/>
      <c r="HTP237" s="28"/>
      <c r="HTQ237" s="196"/>
      <c r="HTR237" s="119"/>
      <c r="HTS237" s="47"/>
      <c r="HTT237" s="47"/>
      <c r="HTU237" s="48"/>
      <c r="HTV237" s="49"/>
      <c r="HTW237" s="28"/>
      <c r="HTX237" s="196"/>
      <c r="HTY237" s="119"/>
      <c r="HTZ237" s="47"/>
      <c r="HUA237" s="47"/>
      <c r="HUB237" s="48"/>
      <c r="HUC237" s="49"/>
      <c r="HUD237" s="28"/>
      <c r="HUE237" s="196"/>
      <c r="HUF237" s="119"/>
      <c r="HUG237" s="47"/>
      <c r="HUH237" s="47"/>
      <c r="HUI237" s="48"/>
      <c r="HUJ237" s="49"/>
      <c r="HUK237" s="28"/>
      <c r="HUL237" s="196"/>
      <c r="HUM237" s="119"/>
      <c r="HUN237" s="47"/>
      <c r="HUO237" s="47"/>
      <c r="HUP237" s="48"/>
      <c r="HUQ237" s="49"/>
      <c r="HUR237" s="28"/>
      <c r="HUS237" s="196"/>
      <c r="HUT237" s="119"/>
      <c r="HUU237" s="47"/>
      <c r="HUV237" s="47"/>
      <c r="HUW237" s="48"/>
      <c r="HUX237" s="49"/>
      <c r="HUY237" s="28"/>
      <c r="HUZ237" s="196"/>
      <c r="HVA237" s="119"/>
      <c r="HVB237" s="47"/>
      <c r="HVC237" s="47"/>
      <c r="HVD237" s="48"/>
      <c r="HVE237" s="49"/>
      <c r="HVF237" s="28"/>
      <c r="HVG237" s="196"/>
      <c r="HVH237" s="119"/>
      <c r="HVI237" s="47"/>
      <c r="HVJ237" s="47"/>
      <c r="HVK237" s="48"/>
      <c r="HVL237" s="49"/>
      <c r="HVM237" s="28"/>
      <c r="HVN237" s="196"/>
      <c r="HVO237" s="119"/>
      <c r="HVP237" s="47"/>
      <c r="HVQ237" s="47"/>
      <c r="HVR237" s="48"/>
      <c r="HVS237" s="49"/>
      <c r="HVT237" s="28"/>
      <c r="HVU237" s="196"/>
      <c r="HVV237" s="119"/>
      <c r="HVW237" s="47"/>
      <c r="HVX237" s="47"/>
      <c r="HVY237" s="48"/>
      <c r="HVZ237" s="49"/>
      <c r="HWA237" s="28"/>
      <c r="HWB237" s="196"/>
      <c r="HWC237" s="119"/>
      <c r="HWD237" s="47"/>
      <c r="HWE237" s="47"/>
      <c r="HWF237" s="48"/>
      <c r="HWG237" s="49"/>
      <c r="HWH237" s="28"/>
      <c r="HWI237" s="196"/>
      <c r="HWJ237" s="119"/>
      <c r="HWK237" s="47"/>
      <c r="HWL237" s="47"/>
      <c r="HWM237" s="48"/>
      <c r="HWN237" s="49"/>
      <c r="HWO237" s="28"/>
      <c r="HWP237" s="196"/>
      <c r="HWQ237" s="119"/>
      <c r="HWR237" s="47"/>
      <c r="HWS237" s="47"/>
      <c r="HWT237" s="48"/>
      <c r="HWU237" s="49"/>
      <c r="HWV237" s="28"/>
      <c r="HWW237" s="196"/>
      <c r="HWX237" s="119"/>
      <c r="HWY237" s="47"/>
      <c r="HWZ237" s="47"/>
      <c r="HXA237" s="48"/>
      <c r="HXB237" s="49"/>
      <c r="HXC237" s="28"/>
      <c r="HXD237" s="196"/>
      <c r="HXE237" s="119"/>
      <c r="HXF237" s="47"/>
      <c r="HXG237" s="47"/>
      <c r="HXH237" s="48"/>
      <c r="HXI237" s="49"/>
      <c r="HXJ237" s="28"/>
      <c r="HXK237" s="196"/>
      <c r="HXL237" s="119"/>
      <c r="HXM237" s="47"/>
      <c r="HXN237" s="47"/>
      <c r="HXO237" s="48"/>
      <c r="HXP237" s="49"/>
      <c r="HXQ237" s="28"/>
      <c r="HXR237" s="196"/>
      <c r="HXS237" s="119"/>
      <c r="HXT237" s="47"/>
      <c r="HXU237" s="47"/>
      <c r="HXV237" s="48"/>
      <c r="HXW237" s="49"/>
      <c r="HXX237" s="28"/>
      <c r="HXY237" s="196"/>
      <c r="HXZ237" s="119"/>
      <c r="HYA237" s="47"/>
      <c r="HYB237" s="47"/>
      <c r="HYC237" s="48"/>
      <c r="HYD237" s="49"/>
      <c r="HYE237" s="28"/>
      <c r="HYF237" s="196"/>
      <c r="HYG237" s="119"/>
      <c r="HYH237" s="47"/>
      <c r="HYI237" s="47"/>
      <c r="HYJ237" s="48"/>
      <c r="HYK237" s="49"/>
      <c r="HYL237" s="28"/>
      <c r="HYM237" s="196"/>
      <c r="HYN237" s="119"/>
      <c r="HYO237" s="47"/>
      <c r="HYP237" s="47"/>
      <c r="HYQ237" s="48"/>
      <c r="HYR237" s="49"/>
      <c r="HYS237" s="28"/>
      <c r="HYT237" s="196"/>
      <c r="HYU237" s="119"/>
      <c r="HYV237" s="47"/>
      <c r="HYW237" s="47"/>
      <c r="HYX237" s="48"/>
      <c r="HYY237" s="49"/>
      <c r="HYZ237" s="28"/>
      <c r="HZA237" s="196"/>
      <c r="HZB237" s="119"/>
      <c r="HZC237" s="47"/>
      <c r="HZD237" s="47"/>
      <c r="HZE237" s="48"/>
      <c r="HZF237" s="49"/>
      <c r="HZG237" s="28"/>
      <c r="HZH237" s="196"/>
      <c r="HZI237" s="119"/>
      <c r="HZJ237" s="47"/>
      <c r="HZK237" s="47"/>
      <c r="HZL237" s="48"/>
      <c r="HZM237" s="49"/>
      <c r="HZN237" s="28"/>
      <c r="HZO237" s="196"/>
      <c r="HZP237" s="119"/>
      <c r="HZQ237" s="47"/>
      <c r="HZR237" s="47"/>
      <c r="HZS237" s="48"/>
      <c r="HZT237" s="49"/>
      <c r="HZU237" s="28"/>
      <c r="HZV237" s="196"/>
      <c r="HZW237" s="119"/>
      <c r="HZX237" s="47"/>
      <c r="HZY237" s="47"/>
      <c r="HZZ237" s="48"/>
      <c r="IAA237" s="49"/>
      <c r="IAB237" s="28"/>
      <c r="IAC237" s="196"/>
      <c r="IAD237" s="119"/>
      <c r="IAE237" s="47"/>
      <c r="IAF237" s="47"/>
      <c r="IAG237" s="48"/>
      <c r="IAH237" s="49"/>
      <c r="IAI237" s="28"/>
      <c r="IAJ237" s="196"/>
      <c r="IAK237" s="119"/>
      <c r="IAL237" s="47"/>
      <c r="IAM237" s="47"/>
      <c r="IAN237" s="48"/>
      <c r="IAO237" s="49"/>
      <c r="IAP237" s="28"/>
      <c r="IAQ237" s="196"/>
      <c r="IAR237" s="119"/>
      <c r="IAS237" s="47"/>
      <c r="IAT237" s="47"/>
      <c r="IAU237" s="48"/>
      <c r="IAV237" s="49"/>
      <c r="IAW237" s="28"/>
      <c r="IAX237" s="196"/>
      <c r="IAY237" s="119"/>
      <c r="IAZ237" s="47"/>
      <c r="IBA237" s="47"/>
      <c r="IBB237" s="48"/>
      <c r="IBC237" s="49"/>
      <c r="IBD237" s="28"/>
      <c r="IBE237" s="196"/>
      <c r="IBF237" s="119"/>
      <c r="IBG237" s="47"/>
      <c r="IBH237" s="47"/>
      <c r="IBI237" s="48"/>
      <c r="IBJ237" s="49"/>
      <c r="IBK237" s="28"/>
      <c r="IBL237" s="196"/>
      <c r="IBM237" s="119"/>
      <c r="IBN237" s="47"/>
      <c r="IBO237" s="47"/>
      <c r="IBP237" s="48"/>
      <c r="IBQ237" s="49"/>
      <c r="IBR237" s="28"/>
      <c r="IBS237" s="196"/>
      <c r="IBT237" s="119"/>
      <c r="IBU237" s="47"/>
      <c r="IBV237" s="47"/>
      <c r="IBW237" s="48"/>
      <c r="IBX237" s="49"/>
      <c r="IBY237" s="28"/>
      <c r="IBZ237" s="196"/>
      <c r="ICA237" s="119"/>
      <c r="ICB237" s="47"/>
      <c r="ICC237" s="47"/>
      <c r="ICD237" s="48"/>
      <c r="ICE237" s="49"/>
      <c r="ICF237" s="28"/>
      <c r="ICG237" s="196"/>
      <c r="ICH237" s="119"/>
      <c r="ICI237" s="47"/>
      <c r="ICJ237" s="47"/>
      <c r="ICK237" s="48"/>
      <c r="ICL237" s="49"/>
      <c r="ICM237" s="28"/>
      <c r="ICN237" s="196"/>
      <c r="ICO237" s="119"/>
      <c r="ICP237" s="47"/>
      <c r="ICQ237" s="47"/>
      <c r="ICR237" s="48"/>
      <c r="ICS237" s="49"/>
      <c r="ICT237" s="28"/>
      <c r="ICU237" s="196"/>
      <c r="ICV237" s="119"/>
      <c r="ICW237" s="47"/>
      <c r="ICX237" s="47"/>
      <c r="ICY237" s="48"/>
      <c r="ICZ237" s="49"/>
      <c r="IDA237" s="28"/>
      <c r="IDB237" s="196"/>
      <c r="IDC237" s="119"/>
      <c r="IDD237" s="47"/>
      <c r="IDE237" s="47"/>
      <c r="IDF237" s="48"/>
      <c r="IDG237" s="49"/>
      <c r="IDH237" s="28"/>
      <c r="IDI237" s="196"/>
      <c r="IDJ237" s="119"/>
      <c r="IDK237" s="47"/>
      <c r="IDL237" s="47"/>
      <c r="IDM237" s="48"/>
      <c r="IDN237" s="49"/>
      <c r="IDO237" s="28"/>
      <c r="IDP237" s="196"/>
      <c r="IDQ237" s="119"/>
      <c r="IDR237" s="47"/>
      <c r="IDS237" s="47"/>
      <c r="IDT237" s="48"/>
      <c r="IDU237" s="49"/>
      <c r="IDV237" s="28"/>
      <c r="IDW237" s="196"/>
      <c r="IDX237" s="119"/>
      <c r="IDY237" s="47"/>
      <c r="IDZ237" s="47"/>
      <c r="IEA237" s="48"/>
      <c r="IEB237" s="49"/>
      <c r="IEC237" s="28"/>
      <c r="IED237" s="196"/>
      <c r="IEE237" s="119"/>
      <c r="IEF237" s="47"/>
      <c r="IEG237" s="47"/>
      <c r="IEH237" s="48"/>
      <c r="IEI237" s="49"/>
      <c r="IEJ237" s="28"/>
      <c r="IEK237" s="196"/>
      <c r="IEL237" s="119"/>
      <c r="IEM237" s="47"/>
      <c r="IEN237" s="47"/>
      <c r="IEO237" s="48"/>
      <c r="IEP237" s="49"/>
      <c r="IEQ237" s="28"/>
      <c r="IER237" s="196"/>
      <c r="IES237" s="119"/>
      <c r="IET237" s="47"/>
      <c r="IEU237" s="47"/>
      <c r="IEV237" s="48"/>
      <c r="IEW237" s="49"/>
      <c r="IEX237" s="28"/>
      <c r="IEY237" s="196"/>
      <c r="IEZ237" s="119"/>
      <c r="IFA237" s="47"/>
      <c r="IFB237" s="47"/>
      <c r="IFC237" s="48"/>
      <c r="IFD237" s="49"/>
      <c r="IFE237" s="28"/>
      <c r="IFF237" s="196"/>
      <c r="IFG237" s="119"/>
      <c r="IFH237" s="47"/>
      <c r="IFI237" s="47"/>
      <c r="IFJ237" s="48"/>
      <c r="IFK237" s="49"/>
      <c r="IFL237" s="28"/>
      <c r="IFM237" s="196"/>
      <c r="IFN237" s="119"/>
      <c r="IFO237" s="47"/>
      <c r="IFP237" s="47"/>
      <c r="IFQ237" s="48"/>
      <c r="IFR237" s="49"/>
      <c r="IFS237" s="28"/>
      <c r="IFT237" s="196"/>
      <c r="IFU237" s="119"/>
      <c r="IFV237" s="47"/>
      <c r="IFW237" s="47"/>
      <c r="IFX237" s="48"/>
      <c r="IFY237" s="49"/>
      <c r="IFZ237" s="28"/>
      <c r="IGA237" s="196"/>
      <c r="IGB237" s="119"/>
      <c r="IGC237" s="47"/>
      <c r="IGD237" s="47"/>
      <c r="IGE237" s="48"/>
      <c r="IGF237" s="49"/>
      <c r="IGG237" s="28"/>
      <c r="IGH237" s="196"/>
      <c r="IGI237" s="119"/>
      <c r="IGJ237" s="47"/>
      <c r="IGK237" s="47"/>
      <c r="IGL237" s="48"/>
      <c r="IGM237" s="49"/>
      <c r="IGN237" s="28"/>
      <c r="IGO237" s="196"/>
      <c r="IGP237" s="119"/>
      <c r="IGQ237" s="47"/>
      <c r="IGR237" s="47"/>
      <c r="IGS237" s="48"/>
      <c r="IGT237" s="49"/>
      <c r="IGU237" s="28"/>
      <c r="IGV237" s="196"/>
      <c r="IGW237" s="119"/>
      <c r="IGX237" s="47"/>
      <c r="IGY237" s="47"/>
      <c r="IGZ237" s="48"/>
      <c r="IHA237" s="49"/>
      <c r="IHB237" s="28"/>
      <c r="IHC237" s="196"/>
      <c r="IHD237" s="119"/>
      <c r="IHE237" s="47"/>
      <c r="IHF237" s="47"/>
      <c r="IHG237" s="48"/>
      <c r="IHH237" s="49"/>
      <c r="IHI237" s="28"/>
      <c r="IHJ237" s="196"/>
      <c r="IHK237" s="119"/>
      <c r="IHL237" s="47"/>
      <c r="IHM237" s="47"/>
      <c r="IHN237" s="48"/>
      <c r="IHO237" s="49"/>
      <c r="IHP237" s="28"/>
      <c r="IHQ237" s="196"/>
      <c r="IHR237" s="119"/>
      <c r="IHS237" s="47"/>
      <c r="IHT237" s="47"/>
      <c r="IHU237" s="48"/>
      <c r="IHV237" s="49"/>
      <c r="IHW237" s="28"/>
      <c r="IHX237" s="196"/>
      <c r="IHY237" s="119"/>
      <c r="IHZ237" s="47"/>
      <c r="IIA237" s="47"/>
      <c r="IIB237" s="48"/>
      <c r="IIC237" s="49"/>
      <c r="IID237" s="28"/>
      <c r="IIE237" s="196"/>
      <c r="IIF237" s="119"/>
      <c r="IIG237" s="47"/>
      <c r="IIH237" s="47"/>
      <c r="III237" s="48"/>
      <c r="IIJ237" s="49"/>
      <c r="IIK237" s="28"/>
      <c r="IIL237" s="196"/>
      <c r="IIM237" s="119"/>
      <c r="IIN237" s="47"/>
      <c r="IIO237" s="47"/>
      <c r="IIP237" s="48"/>
      <c r="IIQ237" s="49"/>
      <c r="IIR237" s="28"/>
      <c r="IIS237" s="196"/>
      <c r="IIT237" s="119"/>
      <c r="IIU237" s="47"/>
      <c r="IIV237" s="47"/>
      <c r="IIW237" s="48"/>
      <c r="IIX237" s="49"/>
      <c r="IIY237" s="28"/>
      <c r="IIZ237" s="196"/>
      <c r="IJA237" s="119"/>
      <c r="IJB237" s="47"/>
      <c r="IJC237" s="47"/>
      <c r="IJD237" s="48"/>
      <c r="IJE237" s="49"/>
      <c r="IJF237" s="28"/>
      <c r="IJG237" s="196"/>
      <c r="IJH237" s="119"/>
      <c r="IJI237" s="47"/>
      <c r="IJJ237" s="47"/>
      <c r="IJK237" s="48"/>
      <c r="IJL237" s="49"/>
      <c r="IJM237" s="28"/>
      <c r="IJN237" s="196"/>
      <c r="IJO237" s="119"/>
      <c r="IJP237" s="47"/>
      <c r="IJQ237" s="47"/>
      <c r="IJR237" s="48"/>
      <c r="IJS237" s="49"/>
      <c r="IJT237" s="28"/>
      <c r="IJU237" s="196"/>
      <c r="IJV237" s="119"/>
      <c r="IJW237" s="47"/>
      <c r="IJX237" s="47"/>
      <c r="IJY237" s="48"/>
      <c r="IJZ237" s="49"/>
      <c r="IKA237" s="28"/>
      <c r="IKB237" s="196"/>
      <c r="IKC237" s="119"/>
      <c r="IKD237" s="47"/>
      <c r="IKE237" s="47"/>
      <c r="IKF237" s="48"/>
      <c r="IKG237" s="49"/>
      <c r="IKH237" s="28"/>
      <c r="IKI237" s="196"/>
      <c r="IKJ237" s="119"/>
      <c r="IKK237" s="47"/>
      <c r="IKL237" s="47"/>
      <c r="IKM237" s="48"/>
      <c r="IKN237" s="49"/>
      <c r="IKO237" s="28"/>
      <c r="IKP237" s="196"/>
      <c r="IKQ237" s="119"/>
      <c r="IKR237" s="47"/>
      <c r="IKS237" s="47"/>
      <c r="IKT237" s="48"/>
      <c r="IKU237" s="49"/>
      <c r="IKV237" s="28"/>
      <c r="IKW237" s="196"/>
      <c r="IKX237" s="119"/>
      <c r="IKY237" s="47"/>
      <c r="IKZ237" s="47"/>
      <c r="ILA237" s="48"/>
      <c r="ILB237" s="49"/>
      <c r="ILC237" s="28"/>
      <c r="ILD237" s="196"/>
      <c r="ILE237" s="119"/>
      <c r="ILF237" s="47"/>
      <c r="ILG237" s="47"/>
      <c r="ILH237" s="48"/>
      <c r="ILI237" s="49"/>
      <c r="ILJ237" s="28"/>
      <c r="ILK237" s="196"/>
      <c r="ILL237" s="119"/>
      <c r="ILM237" s="47"/>
      <c r="ILN237" s="47"/>
      <c r="ILO237" s="48"/>
      <c r="ILP237" s="49"/>
      <c r="ILQ237" s="28"/>
      <c r="ILR237" s="196"/>
      <c r="ILS237" s="119"/>
      <c r="ILT237" s="47"/>
      <c r="ILU237" s="47"/>
      <c r="ILV237" s="48"/>
      <c r="ILW237" s="49"/>
      <c r="ILX237" s="28"/>
      <c r="ILY237" s="196"/>
      <c r="ILZ237" s="119"/>
      <c r="IMA237" s="47"/>
      <c r="IMB237" s="47"/>
      <c r="IMC237" s="48"/>
      <c r="IMD237" s="49"/>
      <c r="IME237" s="28"/>
      <c r="IMF237" s="196"/>
      <c r="IMG237" s="119"/>
      <c r="IMH237" s="47"/>
      <c r="IMI237" s="47"/>
      <c r="IMJ237" s="48"/>
      <c r="IMK237" s="49"/>
      <c r="IML237" s="28"/>
      <c r="IMM237" s="196"/>
      <c r="IMN237" s="119"/>
      <c r="IMO237" s="47"/>
      <c r="IMP237" s="47"/>
      <c r="IMQ237" s="48"/>
      <c r="IMR237" s="49"/>
      <c r="IMS237" s="28"/>
      <c r="IMT237" s="196"/>
      <c r="IMU237" s="119"/>
      <c r="IMV237" s="47"/>
      <c r="IMW237" s="47"/>
      <c r="IMX237" s="48"/>
      <c r="IMY237" s="49"/>
      <c r="IMZ237" s="28"/>
      <c r="INA237" s="196"/>
      <c r="INB237" s="119"/>
      <c r="INC237" s="47"/>
      <c r="IND237" s="47"/>
      <c r="INE237" s="48"/>
      <c r="INF237" s="49"/>
      <c r="ING237" s="28"/>
      <c r="INH237" s="196"/>
      <c r="INI237" s="119"/>
      <c r="INJ237" s="47"/>
      <c r="INK237" s="47"/>
      <c r="INL237" s="48"/>
      <c r="INM237" s="49"/>
      <c r="INN237" s="28"/>
      <c r="INO237" s="196"/>
      <c r="INP237" s="119"/>
      <c r="INQ237" s="47"/>
      <c r="INR237" s="47"/>
      <c r="INS237" s="48"/>
      <c r="INT237" s="49"/>
      <c r="INU237" s="28"/>
      <c r="INV237" s="196"/>
      <c r="INW237" s="119"/>
      <c r="INX237" s="47"/>
      <c r="INY237" s="47"/>
      <c r="INZ237" s="48"/>
      <c r="IOA237" s="49"/>
      <c r="IOB237" s="28"/>
      <c r="IOC237" s="196"/>
      <c r="IOD237" s="119"/>
      <c r="IOE237" s="47"/>
      <c r="IOF237" s="47"/>
      <c r="IOG237" s="48"/>
      <c r="IOH237" s="49"/>
      <c r="IOI237" s="28"/>
      <c r="IOJ237" s="196"/>
      <c r="IOK237" s="119"/>
      <c r="IOL237" s="47"/>
      <c r="IOM237" s="47"/>
      <c r="ION237" s="48"/>
      <c r="IOO237" s="49"/>
      <c r="IOP237" s="28"/>
      <c r="IOQ237" s="196"/>
      <c r="IOR237" s="119"/>
      <c r="IOS237" s="47"/>
      <c r="IOT237" s="47"/>
      <c r="IOU237" s="48"/>
      <c r="IOV237" s="49"/>
      <c r="IOW237" s="28"/>
      <c r="IOX237" s="196"/>
      <c r="IOY237" s="119"/>
      <c r="IOZ237" s="47"/>
      <c r="IPA237" s="47"/>
      <c r="IPB237" s="48"/>
      <c r="IPC237" s="49"/>
      <c r="IPD237" s="28"/>
      <c r="IPE237" s="196"/>
      <c r="IPF237" s="119"/>
      <c r="IPG237" s="47"/>
      <c r="IPH237" s="47"/>
      <c r="IPI237" s="48"/>
      <c r="IPJ237" s="49"/>
      <c r="IPK237" s="28"/>
      <c r="IPL237" s="196"/>
      <c r="IPM237" s="119"/>
      <c r="IPN237" s="47"/>
      <c r="IPO237" s="47"/>
      <c r="IPP237" s="48"/>
      <c r="IPQ237" s="49"/>
      <c r="IPR237" s="28"/>
      <c r="IPS237" s="196"/>
      <c r="IPT237" s="119"/>
      <c r="IPU237" s="47"/>
      <c r="IPV237" s="47"/>
      <c r="IPW237" s="48"/>
      <c r="IPX237" s="49"/>
      <c r="IPY237" s="28"/>
      <c r="IPZ237" s="196"/>
      <c r="IQA237" s="119"/>
      <c r="IQB237" s="47"/>
      <c r="IQC237" s="47"/>
      <c r="IQD237" s="48"/>
      <c r="IQE237" s="49"/>
      <c r="IQF237" s="28"/>
      <c r="IQG237" s="196"/>
      <c r="IQH237" s="119"/>
      <c r="IQI237" s="47"/>
      <c r="IQJ237" s="47"/>
      <c r="IQK237" s="48"/>
      <c r="IQL237" s="49"/>
      <c r="IQM237" s="28"/>
      <c r="IQN237" s="196"/>
      <c r="IQO237" s="119"/>
      <c r="IQP237" s="47"/>
      <c r="IQQ237" s="47"/>
      <c r="IQR237" s="48"/>
      <c r="IQS237" s="49"/>
      <c r="IQT237" s="28"/>
      <c r="IQU237" s="196"/>
      <c r="IQV237" s="119"/>
      <c r="IQW237" s="47"/>
      <c r="IQX237" s="47"/>
      <c r="IQY237" s="48"/>
      <c r="IQZ237" s="49"/>
      <c r="IRA237" s="28"/>
      <c r="IRB237" s="196"/>
      <c r="IRC237" s="119"/>
      <c r="IRD237" s="47"/>
      <c r="IRE237" s="47"/>
      <c r="IRF237" s="48"/>
      <c r="IRG237" s="49"/>
      <c r="IRH237" s="28"/>
      <c r="IRI237" s="196"/>
      <c r="IRJ237" s="119"/>
      <c r="IRK237" s="47"/>
      <c r="IRL237" s="47"/>
      <c r="IRM237" s="48"/>
      <c r="IRN237" s="49"/>
      <c r="IRO237" s="28"/>
      <c r="IRP237" s="196"/>
      <c r="IRQ237" s="119"/>
      <c r="IRR237" s="47"/>
      <c r="IRS237" s="47"/>
      <c r="IRT237" s="48"/>
      <c r="IRU237" s="49"/>
      <c r="IRV237" s="28"/>
      <c r="IRW237" s="196"/>
      <c r="IRX237" s="119"/>
      <c r="IRY237" s="47"/>
      <c r="IRZ237" s="47"/>
      <c r="ISA237" s="48"/>
      <c r="ISB237" s="49"/>
      <c r="ISC237" s="28"/>
      <c r="ISD237" s="196"/>
      <c r="ISE237" s="119"/>
      <c r="ISF237" s="47"/>
      <c r="ISG237" s="47"/>
      <c r="ISH237" s="48"/>
      <c r="ISI237" s="49"/>
      <c r="ISJ237" s="28"/>
      <c r="ISK237" s="196"/>
      <c r="ISL237" s="119"/>
      <c r="ISM237" s="47"/>
      <c r="ISN237" s="47"/>
      <c r="ISO237" s="48"/>
      <c r="ISP237" s="49"/>
      <c r="ISQ237" s="28"/>
      <c r="ISR237" s="196"/>
      <c r="ISS237" s="119"/>
      <c r="IST237" s="47"/>
      <c r="ISU237" s="47"/>
      <c r="ISV237" s="48"/>
      <c r="ISW237" s="49"/>
      <c r="ISX237" s="28"/>
      <c r="ISY237" s="196"/>
      <c r="ISZ237" s="119"/>
      <c r="ITA237" s="47"/>
      <c r="ITB237" s="47"/>
      <c r="ITC237" s="48"/>
      <c r="ITD237" s="49"/>
      <c r="ITE237" s="28"/>
      <c r="ITF237" s="196"/>
      <c r="ITG237" s="119"/>
      <c r="ITH237" s="47"/>
      <c r="ITI237" s="47"/>
      <c r="ITJ237" s="48"/>
      <c r="ITK237" s="49"/>
      <c r="ITL237" s="28"/>
      <c r="ITM237" s="196"/>
      <c r="ITN237" s="119"/>
      <c r="ITO237" s="47"/>
      <c r="ITP237" s="47"/>
      <c r="ITQ237" s="48"/>
      <c r="ITR237" s="49"/>
      <c r="ITS237" s="28"/>
      <c r="ITT237" s="196"/>
      <c r="ITU237" s="119"/>
      <c r="ITV237" s="47"/>
      <c r="ITW237" s="47"/>
      <c r="ITX237" s="48"/>
      <c r="ITY237" s="49"/>
      <c r="ITZ237" s="28"/>
      <c r="IUA237" s="196"/>
      <c r="IUB237" s="119"/>
      <c r="IUC237" s="47"/>
      <c r="IUD237" s="47"/>
      <c r="IUE237" s="48"/>
      <c r="IUF237" s="49"/>
      <c r="IUG237" s="28"/>
      <c r="IUH237" s="196"/>
      <c r="IUI237" s="119"/>
      <c r="IUJ237" s="47"/>
      <c r="IUK237" s="47"/>
      <c r="IUL237" s="48"/>
      <c r="IUM237" s="49"/>
      <c r="IUN237" s="28"/>
      <c r="IUO237" s="196"/>
      <c r="IUP237" s="119"/>
      <c r="IUQ237" s="47"/>
      <c r="IUR237" s="47"/>
      <c r="IUS237" s="48"/>
      <c r="IUT237" s="49"/>
      <c r="IUU237" s="28"/>
      <c r="IUV237" s="196"/>
      <c r="IUW237" s="119"/>
      <c r="IUX237" s="47"/>
      <c r="IUY237" s="47"/>
      <c r="IUZ237" s="48"/>
      <c r="IVA237" s="49"/>
      <c r="IVB237" s="28"/>
      <c r="IVC237" s="196"/>
      <c r="IVD237" s="119"/>
      <c r="IVE237" s="47"/>
      <c r="IVF237" s="47"/>
      <c r="IVG237" s="48"/>
      <c r="IVH237" s="49"/>
      <c r="IVI237" s="28"/>
      <c r="IVJ237" s="196"/>
      <c r="IVK237" s="119"/>
      <c r="IVL237" s="47"/>
      <c r="IVM237" s="47"/>
      <c r="IVN237" s="48"/>
      <c r="IVO237" s="49"/>
      <c r="IVP237" s="28"/>
      <c r="IVQ237" s="196"/>
      <c r="IVR237" s="119"/>
      <c r="IVS237" s="47"/>
      <c r="IVT237" s="47"/>
      <c r="IVU237" s="48"/>
      <c r="IVV237" s="49"/>
      <c r="IVW237" s="28"/>
      <c r="IVX237" s="196"/>
      <c r="IVY237" s="119"/>
      <c r="IVZ237" s="47"/>
      <c r="IWA237" s="47"/>
      <c r="IWB237" s="48"/>
      <c r="IWC237" s="49"/>
      <c r="IWD237" s="28"/>
      <c r="IWE237" s="196"/>
      <c r="IWF237" s="119"/>
      <c r="IWG237" s="47"/>
      <c r="IWH237" s="47"/>
      <c r="IWI237" s="48"/>
      <c r="IWJ237" s="49"/>
      <c r="IWK237" s="28"/>
      <c r="IWL237" s="196"/>
      <c r="IWM237" s="119"/>
      <c r="IWN237" s="47"/>
      <c r="IWO237" s="47"/>
      <c r="IWP237" s="48"/>
      <c r="IWQ237" s="49"/>
      <c r="IWR237" s="28"/>
      <c r="IWS237" s="196"/>
      <c r="IWT237" s="119"/>
      <c r="IWU237" s="47"/>
      <c r="IWV237" s="47"/>
      <c r="IWW237" s="48"/>
      <c r="IWX237" s="49"/>
      <c r="IWY237" s="28"/>
      <c r="IWZ237" s="196"/>
      <c r="IXA237" s="119"/>
      <c r="IXB237" s="47"/>
      <c r="IXC237" s="47"/>
      <c r="IXD237" s="48"/>
      <c r="IXE237" s="49"/>
      <c r="IXF237" s="28"/>
      <c r="IXG237" s="196"/>
      <c r="IXH237" s="119"/>
      <c r="IXI237" s="47"/>
      <c r="IXJ237" s="47"/>
      <c r="IXK237" s="48"/>
      <c r="IXL237" s="49"/>
      <c r="IXM237" s="28"/>
      <c r="IXN237" s="196"/>
      <c r="IXO237" s="119"/>
      <c r="IXP237" s="47"/>
      <c r="IXQ237" s="47"/>
      <c r="IXR237" s="48"/>
      <c r="IXS237" s="49"/>
      <c r="IXT237" s="28"/>
      <c r="IXU237" s="196"/>
      <c r="IXV237" s="119"/>
      <c r="IXW237" s="47"/>
      <c r="IXX237" s="47"/>
      <c r="IXY237" s="48"/>
      <c r="IXZ237" s="49"/>
      <c r="IYA237" s="28"/>
      <c r="IYB237" s="196"/>
      <c r="IYC237" s="119"/>
      <c r="IYD237" s="47"/>
      <c r="IYE237" s="47"/>
      <c r="IYF237" s="48"/>
      <c r="IYG237" s="49"/>
      <c r="IYH237" s="28"/>
      <c r="IYI237" s="196"/>
      <c r="IYJ237" s="119"/>
      <c r="IYK237" s="47"/>
      <c r="IYL237" s="47"/>
      <c r="IYM237" s="48"/>
      <c r="IYN237" s="49"/>
      <c r="IYO237" s="28"/>
      <c r="IYP237" s="196"/>
      <c r="IYQ237" s="119"/>
      <c r="IYR237" s="47"/>
      <c r="IYS237" s="47"/>
      <c r="IYT237" s="48"/>
      <c r="IYU237" s="49"/>
      <c r="IYV237" s="28"/>
      <c r="IYW237" s="196"/>
      <c r="IYX237" s="119"/>
      <c r="IYY237" s="47"/>
      <c r="IYZ237" s="47"/>
      <c r="IZA237" s="48"/>
      <c r="IZB237" s="49"/>
      <c r="IZC237" s="28"/>
      <c r="IZD237" s="196"/>
      <c r="IZE237" s="119"/>
      <c r="IZF237" s="47"/>
      <c r="IZG237" s="47"/>
      <c r="IZH237" s="48"/>
      <c r="IZI237" s="49"/>
      <c r="IZJ237" s="28"/>
      <c r="IZK237" s="196"/>
      <c r="IZL237" s="119"/>
      <c r="IZM237" s="47"/>
      <c r="IZN237" s="47"/>
      <c r="IZO237" s="48"/>
      <c r="IZP237" s="49"/>
      <c r="IZQ237" s="28"/>
      <c r="IZR237" s="196"/>
      <c r="IZS237" s="119"/>
      <c r="IZT237" s="47"/>
      <c r="IZU237" s="47"/>
      <c r="IZV237" s="48"/>
      <c r="IZW237" s="49"/>
      <c r="IZX237" s="28"/>
      <c r="IZY237" s="196"/>
      <c r="IZZ237" s="119"/>
      <c r="JAA237" s="47"/>
      <c r="JAB237" s="47"/>
      <c r="JAC237" s="48"/>
      <c r="JAD237" s="49"/>
      <c r="JAE237" s="28"/>
      <c r="JAF237" s="196"/>
      <c r="JAG237" s="119"/>
      <c r="JAH237" s="47"/>
      <c r="JAI237" s="47"/>
      <c r="JAJ237" s="48"/>
      <c r="JAK237" s="49"/>
      <c r="JAL237" s="28"/>
      <c r="JAM237" s="196"/>
      <c r="JAN237" s="119"/>
      <c r="JAO237" s="47"/>
      <c r="JAP237" s="47"/>
      <c r="JAQ237" s="48"/>
      <c r="JAR237" s="49"/>
      <c r="JAS237" s="28"/>
      <c r="JAT237" s="196"/>
      <c r="JAU237" s="119"/>
      <c r="JAV237" s="47"/>
      <c r="JAW237" s="47"/>
      <c r="JAX237" s="48"/>
      <c r="JAY237" s="49"/>
      <c r="JAZ237" s="28"/>
      <c r="JBA237" s="196"/>
      <c r="JBB237" s="119"/>
      <c r="JBC237" s="47"/>
      <c r="JBD237" s="47"/>
      <c r="JBE237" s="48"/>
      <c r="JBF237" s="49"/>
      <c r="JBG237" s="28"/>
      <c r="JBH237" s="196"/>
      <c r="JBI237" s="119"/>
      <c r="JBJ237" s="47"/>
      <c r="JBK237" s="47"/>
      <c r="JBL237" s="48"/>
      <c r="JBM237" s="49"/>
      <c r="JBN237" s="28"/>
      <c r="JBO237" s="196"/>
      <c r="JBP237" s="119"/>
      <c r="JBQ237" s="47"/>
      <c r="JBR237" s="47"/>
      <c r="JBS237" s="48"/>
      <c r="JBT237" s="49"/>
      <c r="JBU237" s="28"/>
      <c r="JBV237" s="196"/>
      <c r="JBW237" s="119"/>
      <c r="JBX237" s="47"/>
      <c r="JBY237" s="47"/>
      <c r="JBZ237" s="48"/>
      <c r="JCA237" s="49"/>
      <c r="JCB237" s="28"/>
      <c r="JCC237" s="196"/>
      <c r="JCD237" s="119"/>
      <c r="JCE237" s="47"/>
      <c r="JCF237" s="47"/>
      <c r="JCG237" s="48"/>
      <c r="JCH237" s="49"/>
      <c r="JCI237" s="28"/>
      <c r="JCJ237" s="196"/>
      <c r="JCK237" s="119"/>
      <c r="JCL237" s="47"/>
      <c r="JCM237" s="47"/>
      <c r="JCN237" s="48"/>
      <c r="JCO237" s="49"/>
      <c r="JCP237" s="28"/>
      <c r="JCQ237" s="196"/>
      <c r="JCR237" s="119"/>
      <c r="JCS237" s="47"/>
      <c r="JCT237" s="47"/>
      <c r="JCU237" s="48"/>
      <c r="JCV237" s="49"/>
      <c r="JCW237" s="28"/>
      <c r="JCX237" s="196"/>
      <c r="JCY237" s="119"/>
      <c r="JCZ237" s="47"/>
      <c r="JDA237" s="47"/>
      <c r="JDB237" s="48"/>
      <c r="JDC237" s="49"/>
      <c r="JDD237" s="28"/>
      <c r="JDE237" s="196"/>
      <c r="JDF237" s="119"/>
      <c r="JDG237" s="47"/>
      <c r="JDH237" s="47"/>
      <c r="JDI237" s="48"/>
      <c r="JDJ237" s="49"/>
      <c r="JDK237" s="28"/>
      <c r="JDL237" s="196"/>
      <c r="JDM237" s="119"/>
      <c r="JDN237" s="47"/>
      <c r="JDO237" s="47"/>
      <c r="JDP237" s="48"/>
      <c r="JDQ237" s="49"/>
      <c r="JDR237" s="28"/>
      <c r="JDS237" s="196"/>
      <c r="JDT237" s="119"/>
      <c r="JDU237" s="47"/>
      <c r="JDV237" s="47"/>
      <c r="JDW237" s="48"/>
      <c r="JDX237" s="49"/>
      <c r="JDY237" s="28"/>
      <c r="JDZ237" s="196"/>
      <c r="JEA237" s="119"/>
      <c r="JEB237" s="47"/>
      <c r="JEC237" s="47"/>
      <c r="JED237" s="48"/>
      <c r="JEE237" s="49"/>
      <c r="JEF237" s="28"/>
      <c r="JEG237" s="196"/>
      <c r="JEH237" s="119"/>
      <c r="JEI237" s="47"/>
      <c r="JEJ237" s="47"/>
      <c r="JEK237" s="48"/>
      <c r="JEL237" s="49"/>
      <c r="JEM237" s="28"/>
      <c r="JEN237" s="196"/>
      <c r="JEO237" s="119"/>
      <c r="JEP237" s="47"/>
      <c r="JEQ237" s="47"/>
      <c r="JER237" s="48"/>
      <c r="JES237" s="49"/>
      <c r="JET237" s="28"/>
      <c r="JEU237" s="196"/>
      <c r="JEV237" s="119"/>
      <c r="JEW237" s="47"/>
      <c r="JEX237" s="47"/>
      <c r="JEY237" s="48"/>
      <c r="JEZ237" s="49"/>
      <c r="JFA237" s="28"/>
      <c r="JFB237" s="196"/>
      <c r="JFC237" s="119"/>
      <c r="JFD237" s="47"/>
      <c r="JFE237" s="47"/>
      <c r="JFF237" s="48"/>
      <c r="JFG237" s="49"/>
      <c r="JFH237" s="28"/>
      <c r="JFI237" s="196"/>
      <c r="JFJ237" s="119"/>
      <c r="JFK237" s="47"/>
      <c r="JFL237" s="47"/>
      <c r="JFM237" s="48"/>
      <c r="JFN237" s="49"/>
      <c r="JFO237" s="28"/>
      <c r="JFP237" s="196"/>
      <c r="JFQ237" s="119"/>
      <c r="JFR237" s="47"/>
      <c r="JFS237" s="47"/>
      <c r="JFT237" s="48"/>
      <c r="JFU237" s="49"/>
      <c r="JFV237" s="28"/>
      <c r="JFW237" s="196"/>
      <c r="JFX237" s="119"/>
      <c r="JFY237" s="47"/>
      <c r="JFZ237" s="47"/>
      <c r="JGA237" s="48"/>
      <c r="JGB237" s="49"/>
      <c r="JGC237" s="28"/>
      <c r="JGD237" s="196"/>
      <c r="JGE237" s="119"/>
      <c r="JGF237" s="47"/>
      <c r="JGG237" s="47"/>
      <c r="JGH237" s="48"/>
      <c r="JGI237" s="49"/>
      <c r="JGJ237" s="28"/>
      <c r="JGK237" s="196"/>
      <c r="JGL237" s="119"/>
      <c r="JGM237" s="47"/>
      <c r="JGN237" s="47"/>
      <c r="JGO237" s="48"/>
      <c r="JGP237" s="49"/>
      <c r="JGQ237" s="28"/>
      <c r="JGR237" s="196"/>
      <c r="JGS237" s="119"/>
      <c r="JGT237" s="47"/>
      <c r="JGU237" s="47"/>
      <c r="JGV237" s="48"/>
      <c r="JGW237" s="49"/>
      <c r="JGX237" s="28"/>
      <c r="JGY237" s="196"/>
      <c r="JGZ237" s="119"/>
      <c r="JHA237" s="47"/>
      <c r="JHB237" s="47"/>
      <c r="JHC237" s="48"/>
      <c r="JHD237" s="49"/>
      <c r="JHE237" s="28"/>
      <c r="JHF237" s="196"/>
      <c r="JHG237" s="119"/>
      <c r="JHH237" s="47"/>
      <c r="JHI237" s="47"/>
      <c r="JHJ237" s="48"/>
      <c r="JHK237" s="49"/>
      <c r="JHL237" s="28"/>
      <c r="JHM237" s="196"/>
      <c r="JHN237" s="119"/>
      <c r="JHO237" s="47"/>
      <c r="JHP237" s="47"/>
      <c r="JHQ237" s="48"/>
      <c r="JHR237" s="49"/>
      <c r="JHS237" s="28"/>
      <c r="JHT237" s="196"/>
      <c r="JHU237" s="119"/>
      <c r="JHV237" s="47"/>
      <c r="JHW237" s="47"/>
      <c r="JHX237" s="48"/>
      <c r="JHY237" s="49"/>
      <c r="JHZ237" s="28"/>
      <c r="JIA237" s="196"/>
      <c r="JIB237" s="119"/>
      <c r="JIC237" s="47"/>
      <c r="JID237" s="47"/>
      <c r="JIE237" s="48"/>
      <c r="JIF237" s="49"/>
      <c r="JIG237" s="28"/>
      <c r="JIH237" s="196"/>
      <c r="JII237" s="119"/>
      <c r="JIJ237" s="47"/>
      <c r="JIK237" s="47"/>
      <c r="JIL237" s="48"/>
      <c r="JIM237" s="49"/>
      <c r="JIN237" s="28"/>
      <c r="JIO237" s="196"/>
      <c r="JIP237" s="119"/>
      <c r="JIQ237" s="47"/>
      <c r="JIR237" s="47"/>
      <c r="JIS237" s="48"/>
      <c r="JIT237" s="49"/>
      <c r="JIU237" s="28"/>
      <c r="JIV237" s="196"/>
      <c r="JIW237" s="119"/>
      <c r="JIX237" s="47"/>
      <c r="JIY237" s="47"/>
      <c r="JIZ237" s="48"/>
      <c r="JJA237" s="49"/>
      <c r="JJB237" s="28"/>
      <c r="JJC237" s="196"/>
      <c r="JJD237" s="119"/>
      <c r="JJE237" s="47"/>
      <c r="JJF237" s="47"/>
      <c r="JJG237" s="48"/>
      <c r="JJH237" s="49"/>
      <c r="JJI237" s="28"/>
      <c r="JJJ237" s="196"/>
      <c r="JJK237" s="119"/>
      <c r="JJL237" s="47"/>
      <c r="JJM237" s="47"/>
      <c r="JJN237" s="48"/>
      <c r="JJO237" s="49"/>
      <c r="JJP237" s="28"/>
      <c r="JJQ237" s="196"/>
      <c r="JJR237" s="119"/>
      <c r="JJS237" s="47"/>
      <c r="JJT237" s="47"/>
      <c r="JJU237" s="48"/>
      <c r="JJV237" s="49"/>
      <c r="JJW237" s="28"/>
      <c r="JJX237" s="196"/>
      <c r="JJY237" s="119"/>
      <c r="JJZ237" s="47"/>
      <c r="JKA237" s="47"/>
      <c r="JKB237" s="48"/>
      <c r="JKC237" s="49"/>
      <c r="JKD237" s="28"/>
      <c r="JKE237" s="196"/>
      <c r="JKF237" s="119"/>
      <c r="JKG237" s="47"/>
      <c r="JKH237" s="47"/>
      <c r="JKI237" s="48"/>
      <c r="JKJ237" s="49"/>
      <c r="JKK237" s="28"/>
      <c r="JKL237" s="196"/>
      <c r="JKM237" s="119"/>
      <c r="JKN237" s="47"/>
      <c r="JKO237" s="47"/>
      <c r="JKP237" s="48"/>
      <c r="JKQ237" s="49"/>
      <c r="JKR237" s="28"/>
      <c r="JKS237" s="196"/>
      <c r="JKT237" s="119"/>
      <c r="JKU237" s="47"/>
      <c r="JKV237" s="47"/>
      <c r="JKW237" s="48"/>
      <c r="JKX237" s="49"/>
      <c r="JKY237" s="28"/>
      <c r="JKZ237" s="196"/>
      <c r="JLA237" s="119"/>
      <c r="JLB237" s="47"/>
      <c r="JLC237" s="47"/>
      <c r="JLD237" s="48"/>
      <c r="JLE237" s="49"/>
      <c r="JLF237" s="28"/>
      <c r="JLG237" s="196"/>
      <c r="JLH237" s="119"/>
      <c r="JLI237" s="47"/>
      <c r="JLJ237" s="47"/>
      <c r="JLK237" s="48"/>
      <c r="JLL237" s="49"/>
      <c r="JLM237" s="28"/>
      <c r="JLN237" s="196"/>
      <c r="JLO237" s="119"/>
      <c r="JLP237" s="47"/>
      <c r="JLQ237" s="47"/>
      <c r="JLR237" s="48"/>
      <c r="JLS237" s="49"/>
      <c r="JLT237" s="28"/>
      <c r="JLU237" s="196"/>
      <c r="JLV237" s="119"/>
      <c r="JLW237" s="47"/>
      <c r="JLX237" s="47"/>
      <c r="JLY237" s="48"/>
      <c r="JLZ237" s="49"/>
      <c r="JMA237" s="28"/>
      <c r="JMB237" s="196"/>
      <c r="JMC237" s="119"/>
      <c r="JMD237" s="47"/>
      <c r="JME237" s="47"/>
      <c r="JMF237" s="48"/>
      <c r="JMG237" s="49"/>
      <c r="JMH237" s="28"/>
      <c r="JMI237" s="196"/>
      <c r="JMJ237" s="119"/>
      <c r="JMK237" s="47"/>
      <c r="JML237" s="47"/>
      <c r="JMM237" s="48"/>
      <c r="JMN237" s="49"/>
      <c r="JMO237" s="28"/>
      <c r="JMP237" s="196"/>
      <c r="JMQ237" s="119"/>
      <c r="JMR237" s="47"/>
      <c r="JMS237" s="47"/>
      <c r="JMT237" s="48"/>
      <c r="JMU237" s="49"/>
      <c r="JMV237" s="28"/>
      <c r="JMW237" s="196"/>
      <c r="JMX237" s="119"/>
      <c r="JMY237" s="47"/>
      <c r="JMZ237" s="47"/>
      <c r="JNA237" s="48"/>
      <c r="JNB237" s="49"/>
      <c r="JNC237" s="28"/>
      <c r="JND237" s="196"/>
      <c r="JNE237" s="119"/>
      <c r="JNF237" s="47"/>
      <c r="JNG237" s="47"/>
      <c r="JNH237" s="48"/>
      <c r="JNI237" s="49"/>
      <c r="JNJ237" s="28"/>
      <c r="JNK237" s="196"/>
      <c r="JNL237" s="119"/>
      <c r="JNM237" s="47"/>
      <c r="JNN237" s="47"/>
      <c r="JNO237" s="48"/>
      <c r="JNP237" s="49"/>
      <c r="JNQ237" s="28"/>
      <c r="JNR237" s="196"/>
      <c r="JNS237" s="119"/>
      <c r="JNT237" s="47"/>
      <c r="JNU237" s="47"/>
      <c r="JNV237" s="48"/>
      <c r="JNW237" s="49"/>
      <c r="JNX237" s="28"/>
      <c r="JNY237" s="196"/>
      <c r="JNZ237" s="119"/>
      <c r="JOA237" s="47"/>
      <c r="JOB237" s="47"/>
      <c r="JOC237" s="48"/>
      <c r="JOD237" s="49"/>
      <c r="JOE237" s="28"/>
      <c r="JOF237" s="196"/>
      <c r="JOG237" s="119"/>
      <c r="JOH237" s="47"/>
      <c r="JOI237" s="47"/>
      <c r="JOJ237" s="48"/>
      <c r="JOK237" s="49"/>
      <c r="JOL237" s="28"/>
      <c r="JOM237" s="196"/>
      <c r="JON237" s="119"/>
      <c r="JOO237" s="47"/>
      <c r="JOP237" s="47"/>
      <c r="JOQ237" s="48"/>
      <c r="JOR237" s="49"/>
      <c r="JOS237" s="28"/>
      <c r="JOT237" s="196"/>
      <c r="JOU237" s="119"/>
      <c r="JOV237" s="47"/>
      <c r="JOW237" s="47"/>
      <c r="JOX237" s="48"/>
      <c r="JOY237" s="49"/>
      <c r="JOZ237" s="28"/>
      <c r="JPA237" s="196"/>
      <c r="JPB237" s="119"/>
      <c r="JPC237" s="47"/>
      <c r="JPD237" s="47"/>
      <c r="JPE237" s="48"/>
      <c r="JPF237" s="49"/>
      <c r="JPG237" s="28"/>
      <c r="JPH237" s="196"/>
      <c r="JPI237" s="119"/>
      <c r="JPJ237" s="47"/>
      <c r="JPK237" s="47"/>
      <c r="JPL237" s="48"/>
      <c r="JPM237" s="49"/>
      <c r="JPN237" s="28"/>
      <c r="JPO237" s="196"/>
      <c r="JPP237" s="119"/>
      <c r="JPQ237" s="47"/>
      <c r="JPR237" s="47"/>
      <c r="JPS237" s="48"/>
      <c r="JPT237" s="49"/>
      <c r="JPU237" s="28"/>
      <c r="JPV237" s="196"/>
      <c r="JPW237" s="119"/>
      <c r="JPX237" s="47"/>
      <c r="JPY237" s="47"/>
      <c r="JPZ237" s="48"/>
      <c r="JQA237" s="49"/>
      <c r="JQB237" s="28"/>
      <c r="JQC237" s="196"/>
      <c r="JQD237" s="119"/>
      <c r="JQE237" s="47"/>
      <c r="JQF237" s="47"/>
      <c r="JQG237" s="48"/>
      <c r="JQH237" s="49"/>
      <c r="JQI237" s="28"/>
      <c r="JQJ237" s="196"/>
      <c r="JQK237" s="119"/>
      <c r="JQL237" s="47"/>
      <c r="JQM237" s="47"/>
      <c r="JQN237" s="48"/>
      <c r="JQO237" s="49"/>
      <c r="JQP237" s="28"/>
      <c r="JQQ237" s="196"/>
      <c r="JQR237" s="119"/>
      <c r="JQS237" s="47"/>
      <c r="JQT237" s="47"/>
      <c r="JQU237" s="48"/>
      <c r="JQV237" s="49"/>
      <c r="JQW237" s="28"/>
      <c r="JQX237" s="196"/>
      <c r="JQY237" s="119"/>
      <c r="JQZ237" s="47"/>
      <c r="JRA237" s="47"/>
      <c r="JRB237" s="48"/>
      <c r="JRC237" s="49"/>
      <c r="JRD237" s="28"/>
      <c r="JRE237" s="196"/>
      <c r="JRF237" s="119"/>
      <c r="JRG237" s="47"/>
      <c r="JRH237" s="47"/>
      <c r="JRI237" s="48"/>
      <c r="JRJ237" s="49"/>
      <c r="JRK237" s="28"/>
      <c r="JRL237" s="196"/>
      <c r="JRM237" s="119"/>
      <c r="JRN237" s="47"/>
      <c r="JRO237" s="47"/>
      <c r="JRP237" s="48"/>
      <c r="JRQ237" s="49"/>
      <c r="JRR237" s="28"/>
      <c r="JRS237" s="196"/>
      <c r="JRT237" s="119"/>
      <c r="JRU237" s="47"/>
      <c r="JRV237" s="47"/>
      <c r="JRW237" s="48"/>
      <c r="JRX237" s="49"/>
      <c r="JRY237" s="28"/>
      <c r="JRZ237" s="196"/>
      <c r="JSA237" s="119"/>
      <c r="JSB237" s="47"/>
      <c r="JSC237" s="47"/>
      <c r="JSD237" s="48"/>
      <c r="JSE237" s="49"/>
      <c r="JSF237" s="28"/>
      <c r="JSG237" s="196"/>
      <c r="JSH237" s="119"/>
      <c r="JSI237" s="47"/>
      <c r="JSJ237" s="47"/>
      <c r="JSK237" s="48"/>
      <c r="JSL237" s="49"/>
      <c r="JSM237" s="28"/>
      <c r="JSN237" s="196"/>
      <c r="JSO237" s="119"/>
      <c r="JSP237" s="47"/>
      <c r="JSQ237" s="47"/>
      <c r="JSR237" s="48"/>
      <c r="JSS237" s="49"/>
      <c r="JST237" s="28"/>
      <c r="JSU237" s="196"/>
      <c r="JSV237" s="119"/>
      <c r="JSW237" s="47"/>
      <c r="JSX237" s="47"/>
      <c r="JSY237" s="48"/>
      <c r="JSZ237" s="49"/>
      <c r="JTA237" s="28"/>
      <c r="JTB237" s="196"/>
      <c r="JTC237" s="119"/>
      <c r="JTD237" s="47"/>
      <c r="JTE237" s="47"/>
      <c r="JTF237" s="48"/>
      <c r="JTG237" s="49"/>
      <c r="JTH237" s="28"/>
      <c r="JTI237" s="196"/>
      <c r="JTJ237" s="119"/>
      <c r="JTK237" s="47"/>
      <c r="JTL237" s="47"/>
      <c r="JTM237" s="48"/>
      <c r="JTN237" s="49"/>
      <c r="JTO237" s="28"/>
      <c r="JTP237" s="196"/>
      <c r="JTQ237" s="119"/>
      <c r="JTR237" s="47"/>
      <c r="JTS237" s="47"/>
      <c r="JTT237" s="48"/>
      <c r="JTU237" s="49"/>
      <c r="JTV237" s="28"/>
      <c r="JTW237" s="196"/>
      <c r="JTX237" s="119"/>
      <c r="JTY237" s="47"/>
      <c r="JTZ237" s="47"/>
      <c r="JUA237" s="48"/>
      <c r="JUB237" s="49"/>
      <c r="JUC237" s="28"/>
      <c r="JUD237" s="196"/>
      <c r="JUE237" s="119"/>
      <c r="JUF237" s="47"/>
      <c r="JUG237" s="47"/>
      <c r="JUH237" s="48"/>
      <c r="JUI237" s="49"/>
      <c r="JUJ237" s="28"/>
      <c r="JUK237" s="196"/>
      <c r="JUL237" s="119"/>
      <c r="JUM237" s="47"/>
      <c r="JUN237" s="47"/>
      <c r="JUO237" s="48"/>
      <c r="JUP237" s="49"/>
      <c r="JUQ237" s="28"/>
      <c r="JUR237" s="196"/>
      <c r="JUS237" s="119"/>
      <c r="JUT237" s="47"/>
      <c r="JUU237" s="47"/>
      <c r="JUV237" s="48"/>
      <c r="JUW237" s="49"/>
      <c r="JUX237" s="28"/>
      <c r="JUY237" s="196"/>
      <c r="JUZ237" s="119"/>
      <c r="JVA237" s="47"/>
      <c r="JVB237" s="47"/>
      <c r="JVC237" s="48"/>
      <c r="JVD237" s="49"/>
      <c r="JVE237" s="28"/>
      <c r="JVF237" s="196"/>
      <c r="JVG237" s="119"/>
      <c r="JVH237" s="47"/>
      <c r="JVI237" s="47"/>
      <c r="JVJ237" s="48"/>
      <c r="JVK237" s="49"/>
      <c r="JVL237" s="28"/>
      <c r="JVM237" s="196"/>
      <c r="JVN237" s="119"/>
      <c r="JVO237" s="47"/>
      <c r="JVP237" s="47"/>
      <c r="JVQ237" s="48"/>
      <c r="JVR237" s="49"/>
      <c r="JVS237" s="28"/>
      <c r="JVT237" s="196"/>
      <c r="JVU237" s="119"/>
      <c r="JVV237" s="47"/>
      <c r="JVW237" s="47"/>
      <c r="JVX237" s="48"/>
      <c r="JVY237" s="49"/>
      <c r="JVZ237" s="28"/>
      <c r="JWA237" s="196"/>
      <c r="JWB237" s="119"/>
      <c r="JWC237" s="47"/>
      <c r="JWD237" s="47"/>
      <c r="JWE237" s="48"/>
      <c r="JWF237" s="49"/>
      <c r="JWG237" s="28"/>
      <c r="JWH237" s="196"/>
      <c r="JWI237" s="119"/>
      <c r="JWJ237" s="47"/>
      <c r="JWK237" s="47"/>
      <c r="JWL237" s="48"/>
      <c r="JWM237" s="49"/>
      <c r="JWN237" s="28"/>
      <c r="JWO237" s="196"/>
      <c r="JWP237" s="119"/>
      <c r="JWQ237" s="47"/>
      <c r="JWR237" s="47"/>
      <c r="JWS237" s="48"/>
      <c r="JWT237" s="49"/>
      <c r="JWU237" s="28"/>
      <c r="JWV237" s="196"/>
      <c r="JWW237" s="119"/>
      <c r="JWX237" s="47"/>
      <c r="JWY237" s="47"/>
      <c r="JWZ237" s="48"/>
      <c r="JXA237" s="49"/>
      <c r="JXB237" s="28"/>
      <c r="JXC237" s="196"/>
      <c r="JXD237" s="119"/>
      <c r="JXE237" s="47"/>
      <c r="JXF237" s="47"/>
      <c r="JXG237" s="48"/>
      <c r="JXH237" s="49"/>
      <c r="JXI237" s="28"/>
      <c r="JXJ237" s="196"/>
      <c r="JXK237" s="119"/>
      <c r="JXL237" s="47"/>
      <c r="JXM237" s="47"/>
      <c r="JXN237" s="48"/>
      <c r="JXO237" s="49"/>
      <c r="JXP237" s="28"/>
      <c r="JXQ237" s="196"/>
      <c r="JXR237" s="119"/>
      <c r="JXS237" s="47"/>
      <c r="JXT237" s="47"/>
      <c r="JXU237" s="48"/>
      <c r="JXV237" s="49"/>
      <c r="JXW237" s="28"/>
      <c r="JXX237" s="196"/>
      <c r="JXY237" s="119"/>
      <c r="JXZ237" s="47"/>
      <c r="JYA237" s="47"/>
      <c r="JYB237" s="48"/>
      <c r="JYC237" s="49"/>
      <c r="JYD237" s="28"/>
      <c r="JYE237" s="196"/>
      <c r="JYF237" s="119"/>
      <c r="JYG237" s="47"/>
      <c r="JYH237" s="47"/>
      <c r="JYI237" s="48"/>
      <c r="JYJ237" s="49"/>
      <c r="JYK237" s="28"/>
      <c r="JYL237" s="196"/>
      <c r="JYM237" s="119"/>
      <c r="JYN237" s="47"/>
      <c r="JYO237" s="47"/>
      <c r="JYP237" s="48"/>
      <c r="JYQ237" s="49"/>
      <c r="JYR237" s="28"/>
      <c r="JYS237" s="196"/>
      <c r="JYT237" s="119"/>
      <c r="JYU237" s="47"/>
      <c r="JYV237" s="47"/>
      <c r="JYW237" s="48"/>
      <c r="JYX237" s="49"/>
      <c r="JYY237" s="28"/>
      <c r="JYZ237" s="196"/>
      <c r="JZA237" s="119"/>
      <c r="JZB237" s="47"/>
      <c r="JZC237" s="47"/>
      <c r="JZD237" s="48"/>
      <c r="JZE237" s="49"/>
      <c r="JZF237" s="28"/>
      <c r="JZG237" s="196"/>
      <c r="JZH237" s="119"/>
      <c r="JZI237" s="47"/>
      <c r="JZJ237" s="47"/>
      <c r="JZK237" s="48"/>
      <c r="JZL237" s="49"/>
      <c r="JZM237" s="28"/>
      <c r="JZN237" s="196"/>
      <c r="JZO237" s="119"/>
      <c r="JZP237" s="47"/>
      <c r="JZQ237" s="47"/>
      <c r="JZR237" s="48"/>
      <c r="JZS237" s="49"/>
      <c r="JZT237" s="28"/>
      <c r="JZU237" s="196"/>
      <c r="JZV237" s="119"/>
      <c r="JZW237" s="47"/>
      <c r="JZX237" s="47"/>
      <c r="JZY237" s="48"/>
      <c r="JZZ237" s="49"/>
      <c r="KAA237" s="28"/>
      <c r="KAB237" s="196"/>
      <c r="KAC237" s="119"/>
      <c r="KAD237" s="47"/>
      <c r="KAE237" s="47"/>
      <c r="KAF237" s="48"/>
      <c r="KAG237" s="49"/>
      <c r="KAH237" s="28"/>
      <c r="KAI237" s="196"/>
      <c r="KAJ237" s="119"/>
      <c r="KAK237" s="47"/>
      <c r="KAL237" s="47"/>
      <c r="KAM237" s="48"/>
      <c r="KAN237" s="49"/>
      <c r="KAO237" s="28"/>
      <c r="KAP237" s="196"/>
      <c r="KAQ237" s="119"/>
      <c r="KAR237" s="47"/>
      <c r="KAS237" s="47"/>
      <c r="KAT237" s="48"/>
      <c r="KAU237" s="49"/>
      <c r="KAV237" s="28"/>
      <c r="KAW237" s="196"/>
      <c r="KAX237" s="119"/>
      <c r="KAY237" s="47"/>
      <c r="KAZ237" s="47"/>
      <c r="KBA237" s="48"/>
      <c r="KBB237" s="49"/>
      <c r="KBC237" s="28"/>
      <c r="KBD237" s="196"/>
      <c r="KBE237" s="119"/>
      <c r="KBF237" s="47"/>
      <c r="KBG237" s="47"/>
      <c r="KBH237" s="48"/>
      <c r="KBI237" s="49"/>
      <c r="KBJ237" s="28"/>
      <c r="KBK237" s="196"/>
      <c r="KBL237" s="119"/>
      <c r="KBM237" s="47"/>
      <c r="KBN237" s="47"/>
      <c r="KBO237" s="48"/>
      <c r="KBP237" s="49"/>
      <c r="KBQ237" s="28"/>
      <c r="KBR237" s="196"/>
      <c r="KBS237" s="119"/>
      <c r="KBT237" s="47"/>
      <c r="KBU237" s="47"/>
      <c r="KBV237" s="48"/>
      <c r="KBW237" s="49"/>
      <c r="KBX237" s="28"/>
      <c r="KBY237" s="196"/>
      <c r="KBZ237" s="119"/>
      <c r="KCA237" s="47"/>
      <c r="KCB237" s="47"/>
      <c r="KCC237" s="48"/>
      <c r="KCD237" s="49"/>
      <c r="KCE237" s="28"/>
      <c r="KCF237" s="196"/>
      <c r="KCG237" s="119"/>
      <c r="KCH237" s="47"/>
      <c r="KCI237" s="47"/>
      <c r="KCJ237" s="48"/>
      <c r="KCK237" s="49"/>
      <c r="KCL237" s="28"/>
      <c r="KCM237" s="196"/>
      <c r="KCN237" s="119"/>
      <c r="KCO237" s="47"/>
      <c r="KCP237" s="47"/>
      <c r="KCQ237" s="48"/>
      <c r="KCR237" s="49"/>
      <c r="KCS237" s="28"/>
      <c r="KCT237" s="196"/>
      <c r="KCU237" s="119"/>
      <c r="KCV237" s="47"/>
      <c r="KCW237" s="47"/>
      <c r="KCX237" s="48"/>
      <c r="KCY237" s="49"/>
      <c r="KCZ237" s="28"/>
      <c r="KDA237" s="196"/>
      <c r="KDB237" s="119"/>
      <c r="KDC237" s="47"/>
      <c r="KDD237" s="47"/>
      <c r="KDE237" s="48"/>
      <c r="KDF237" s="49"/>
      <c r="KDG237" s="28"/>
      <c r="KDH237" s="196"/>
      <c r="KDI237" s="119"/>
      <c r="KDJ237" s="47"/>
      <c r="KDK237" s="47"/>
      <c r="KDL237" s="48"/>
      <c r="KDM237" s="49"/>
      <c r="KDN237" s="28"/>
      <c r="KDO237" s="196"/>
      <c r="KDP237" s="119"/>
      <c r="KDQ237" s="47"/>
      <c r="KDR237" s="47"/>
      <c r="KDS237" s="48"/>
      <c r="KDT237" s="49"/>
      <c r="KDU237" s="28"/>
      <c r="KDV237" s="196"/>
      <c r="KDW237" s="119"/>
      <c r="KDX237" s="47"/>
      <c r="KDY237" s="47"/>
      <c r="KDZ237" s="48"/>
      <c r="KEA237" s="49"/>
      <c r="KEB237" s="28"/>
      <c r="KEC237" s="196"/>
      <c r="KED237" s="119"/>
      <c r="KEE237" s="47"/>
      <c r="KEF237" s="47"/>
      <c r="KEG237" s="48"/>
      <c r="KEH237" s="49"/>
      <c r="KEI237" s="28"/>
      <c r="KEJ237" s="196"/>
      <c r="KEK237" s="119"/>
      <c r="KEL237" s="47"/>
      <c r="KEM237" s="47"/>
      <c r="KEN237" s="48"/>
      <c r="KEO237" s="49"/>
      <c r="KEP237" s="28"/>
      <c r="KEQ237" s="196"/>
      <c r="KER237" s="119"/>
      <c r="KES237" s="47"/>
      <c r="KET237" s="47"/>
      <c r="KEU237" s="48"/>
      <c r="KEV237" s="49"/>
      <c r="KEW237" s="28"/>
      <c r="KEX237" s="196"/>
      <c r="KEY237" s="119"/>
      <c r="KEZ237" s="47"/>
      <c r="KFA237" s="47"/>
      <c r="KFB237" s="48"/>
      <c r="KFC237" s="49"/>
      <c r="KFD237" s="28"/>
      <c r="KFE237" s="196"/>
      <c r="KFF237" s="119"/>
      <c r="KFG237" s="47"/>
      <c r="KFH237" s="47"/>
      <c r="KFI237" s="48"/>
      <c r="KFJ237" s="49"/>
      <c r="KFK237" s="28"/>
      <c r="KFL237" s="196"/>
      <c r="KFM237" s="119"/>
      <c r="KFN237" s="47"/>
      <c r="KFO237" s="47"/>
      <c r="KFP237" s="48"/>
      <c r="KFQ237" s="49"/>
      <c r="KFR237" s="28"/>
      <c r="KFS237" s="196"/>
      <c r="KFT237" s="119"/>
      <c r="KFU237" s="47"/>
      <c r="KFV237" s="47"/>
      <c r="KFW237" s="48"/>
      <c r="KFX237" s="49"/>
      <c r="KFY237" s="28"/>
      <c r="KFZ237" s="196"/>
      <c r="KGA237" s="119"/>
      <c r="KGB237" s="47"/>
      <c r="KGC237" s="47"/>
      <c r="KGD237" s="48"/>
      <c r="KGE237" s="49"/>
      <c r="KGF237" s="28"/>
      <c r="KGG237" s="196"/>
      <c r="KGH237" s="119"/>
      <c r="KGI237" s="47"/>
      <c r="KGJ237" s="47"/>
      <c r="KGK237" s="48"/>
      <c r="KGL237" s="49"/>
      <c r="KGM237" s="28"/>
      <c r="KGN237" s="196"/>
      <c r="KGO237" s="119"/>
      <c r="KGP237" s="47"/>
      <c r="KGQ237" s="47"/>
      <c r="KGR237" s="48"/>
      <c r="KGS237" s="49"/>
      <c r="KGT237" s="28"/>
      <c r="KGU237" s="196"/>
      <c r="KGV237" s="119"/>
      <c r="KGW237" s="47"/>
      <c r="KGX237" s="47"/>
      <c r="KGY237" s="48"/>
      <c r="KGZ237" s="49"/>
      <c r="KHA237" s="28"/>
      <c r="KHB237" s="196"/>
      <c r="KHC237" s="119"/>
      <c r="KHD237" s="47"/>
      <c r="KHE237" s="47"/>
      <c r="KHF237" s="48"/>
      <c r="KHG237" s="49"/>
      <c r="KHH237" s="28"/>
      <c r="KHI237" s="196"/>
      <c r="KHJ237" s="119"/>
      <c r="KHK237" s="47"/>
      <c r="KHL237" s="47"/>
      <c r="KHM237" s="48"/>
      <c r="KHN237" s="49"/>
      <c r="KHO237" s="28"/>
      <c r="KHP237" s="196"/>
      <c r="KHQ237" s="119"/>
      <c r="KHR237" s="47"/>
      <c r="KHS237" s="47"/>
      <c r="KHT237" s="48"/>
      <c r="KHU237" s="49"/>
      <c r="KHV237" s="28"/>
      <c r="KHW237" s="196"/>
      <c r="KHX237" s="119"/>
      <c r="KHY237" s="47"/>
      <c r="KHZ237" s="47"/>
      <c r="KIA237" s="48"/>
      <c r="KIB237" s="49"/>
      <c r="KIC237" s="28"/>
      <c r="KID237" s="196"/>
      <c r="KIE237" s="119"/>
      <c r="KIF237" s="47"/>
      <c r="KIG237" s="47"/>
      <c r="KIH237" s="48"/>
      <c r="KII237" s="49"/>
      <c r="KIJ237" s="28"/>
      <c r="KIK237" s="196"/>
      <c r="KIL237" s="119"/>
      <c r="KIM237" s="47"/>
      <c r="KIN237" s="47"/>
      <c r="KIO237" s="48"/>
      <c r="KIP237" s="49"/>
      <c r="KIQ237" s="28"/>
      <c r="KIR237" s="196"/>
      <c r="KIS237" s="119"/>
      <c r="KIT237" s="47"/>
      <c r="KIU237" s="47"/>
      <c r="KIV237" s="48"/>
      <c r="KIW237" s="49"/>
      <c r="KIX237" s="28"/>
      <c r="KIY237" s="196"/>
      <c r="KIZ237" s="119"/>
      <c r="KJA237" s="47"/>
      <c r="KJB237" s="47"/>
      <c r="KJC237" s="48"/>
      <c r="KJD237" s="49"/>
      <c r="KJE237" s="28"/>
      <c r="KJF237" s="196"/>
      <c r="KJG237" s="119"/>
      <c r="KJH237" s="47"/>
      <c r="KJI237" s="47"/>
      <c r="KJJ237" s="48"/>
      <c r="KJK237" s="49"/>
      <c r="KJL237" s="28"/>
      <c r="KJM237" s="196"/>
      <c r="KJN237" s="119"/>
      <c r="KJO237" s="47"/>
      <c r="KJP237" s="47"/>
      <c r="KJQ237" s="48"/>
      <c r="KJR237" s="49"/>
      <c r="KJS237" s="28"/>
      <c r="KJT237" s="196"/>
      <c r="KJU237" s="119"/>
      <c r="KJV237" s="47"/>
      <c r="KJW237" s="47"/>
      <c r="KJX237" s="48"/>
      <c r="KJY237" s="49"/>
      <c r="KJZ237" s="28"/>
      <c r="KKA237" s="196"/>
      <c r="KKB237" s="119"/>
      <c r="KKC237" s="47"/>
      <c r="KKD237" s="47"/>
      <c r="KKE237" s="48"/>
      <c r="KKF237" s="49"/>
      <c r="KKG237" s="28"/>
      <c r="KKH237" s="196"/>
      <c r="KKI237" s="119"/>
      <c r="KKJ237" s="47"/>
      <c r="KKK237" s="47"/>
      <c r="KKL237" s="48"/>
      <c r="KKM237" s="49"/>
      <c r="KKN237" s="28"/>
      <c r="KKO237" s="196"/>
      <c r="KKP237" s="119"/>
      <c r="KKQ237" s="47"/>
      <c r="KKR237" s="47"/>
      <c r="KKS237" s="48"/>
      <c r="KKT237" s="49"/>
      <c r="KKU237" s="28"/>
      <c r="KKV237" s="196"/>
      <c r="KKW237" s="119"/>
      <c r="KKX237" s="47"/>
      <c r="KKY237" s="47"/>
      <c r="KKZ237" s="48"/>
      <c r="KLA237" s="49"/>
      <c r="KLB237" s="28"/>
      <c r="KLC237" s="196"/>
      <c r="KLD237" s="119"/>
      <c r="KLE237" s="47"/>
      <c r="KLF237" s="47"/>
      <c r="KLG237" s="48"/>
      <c r="KLH237" s="49"/>
      <c r="KLI237" s="28"/>
      <c r="KLJ237" s="196"/>
      <c r="KLK237" s="119"/>
      <c r="KLL237" s="47"/>
      <c r="KLM237" s="47"/>
      <c r="KLN237" s="48"/>
      <c r="KLO237" s="49"/>
      <c r="KLP237" s="28"/>
      <c r="KLQ237" s="196"/>
      <c r="KLR237" s="119"/>
      <c r="KLS237" s="47"/>
      <c r="KLT237" s="47"/>
      <c r="KLU237" s="48"/>
      <c r="KLV237" s="49"/>
      <c r="KLW237" s="28"/>
      <c r="KLX237" s="196"/>
      <c r="KLY237" s="119"/>
      <c r="KLZ237" s="47"/>
      <c r="KMA237" s="47"/>
      <c r="KMB237" s="48"/>
      <c r="KMC237" s="49"/>
      <c r="KMD237" s="28"/>
      <c r="KME237" s="196"/>
      <c r="KMF237" s="119"/>
      <c r="KMG237" s="47"/>
      <c r="KMH237" s="47"/>
      <c r="KMI237" s="48"/>
      <c r="KMJ237" s="49"/>
      <c r="KMK237" s="28"/>
      <c r="KML237" s="196"/>
      <c r="KMM237" s="119"/>
      <c r="KMN237" s="47"/>
      <c r="KMO237" s="47"/>
      <c r="KMP237" s="48"/>
      <c r="KMQ237" s="49"/>
      <c r="KMR237" s="28"/>
      <c r="KMS237" s="196"/>
      <c r="KMT237" s="119"/>
      <c r="KMU237" s="47"/>
      <c r="KMV237" s="47"/>
      <c r="KMW237" s="48"/>
      <c r="KMX237" s="49"/>
      <c r="KMY237" s="28"/>
      <c r="KMZ237" s="196"/>
      <c r="KNA237" s="119"/>
      <c r="KNB237" s="47"/>
      <c r="KNC237" s="47"/>
      <c r="KND237" s="48"/>
      <c r="KNE237" s="49"/>
      <c r="KNF237" s="28"/>
      <c r="KNG237" s="196"/>
      <c r="KNH237" s="119"/>
      <c r="KNI237" s="47"/>
      <c r="KNJ237" s="47"/>
      <c r="KNK237" s="48"/>
      <c r="KNL237" s="49"/>
      <c r="KNM237" s="28"/>
      <c r="KNN237" s="196"/>
      <c r="KNO237" s="119"/>
      <c r="KNP237" s="47"/>
      <c r="KNQ237" s="47"/>
      <c r="KNR237" s="48"/>
      <c r="KNS237" s="49"/>
      <c r="KNT237" s="28"/>
      <c r="KNU237" s="196"/>
      <c r="KNV237" s="119"/>
      <c r="KNW237" s="47"/>
      <c r="KNX237" s="47"/>
      <c r="KNY237" s="48"/>
      <c r="KNZ237" s="49"/>
      <c r="KOA237" s="28"/>
      <c r="KOB237" s="196"/>
      <c r="KOC237" s="119"/>
      <c r="KOD237" s="47"/>
      <c r="KOE237" s="47"/>
      <c r="KOF237" s="48"/>
      <c r="KOG237" s="49"/>
      <c r="KOH237" s="28"/>
      <c r="KOI237" s="196"/>
      <c r="KOJ237" s="119"/>
      <c r="KOK237" s="47"/>
      <c r="KOL237" s="47"/>
      <c r="KOM237" s="48"/>
      <c r="KON237" s="49"/>
      <c r="KOO237" s="28"/>
      <c r="KOP237" s="196"/>
      <c r="KOQ237" s="119"/>
      <c r="KOR237" s="47"/>
      <c r="KOS237" s="47"/>
      <c r="KOT237" s="48"/>
      <c r="KOU237" s="49"/>
      <c r="KOV237" s="28"/>
      <c r="KOW237" s="196"/>
      <c r="KOX237" s="119"/>
      <c r="KOY237" s="47"/>
      <c r="KOZ237" s="47"/>
      <c r="KPA237" s="48"/>
      <c r="KPB237" s="49"/>
      <c r="KPC237" s="28"/>
      <c r="KPD237" s="196"/>
      <c r="KPE237" s="119"/>
      <c r="KPF237" s="47"/>
      <c r="KPG237" s="47"/>
      <c r="KPH237" s="48"/>
      <c r="KPI237" s="49"/>
      <c r="KPJ237" s="28"/>
      <c r="KPK237" s="196"/>
      <c r="KPL237" s="119"/>
      <c r="KPM237" s="47"/>
      <c r="KPN237" s="47"/>
      <c r="KPO237" s="48"/>
      <c r="KPP237" s="49"/>
      <c r="KPQ237" s="28"/>
      <c r="KPR237" s="196"/>
      <c r="KPS237" s="119"/>
      <c r="KPT237" s="47"/>
      <c r="KPU237" s="47"/>
      <c r="KPV237" s="48"/>
      <c r="KPW237" s="49"/>
      <c r="KPX237" s="28"/>
      <c r="KPY237" s="196"/>
      <c r="KPZ237" s="119"/>
      <c r="KQA237" s="47"/>
      <c r="KQB237" s="47"/>
      <c r="KQC237" s="48"/>
      <c r="KQD237" s="49"/>
      <c r="KQE237" s="28"/>
      <c r="KQF237" s="196"/>
      <c r="KQG237" s="119"/>
      <c r="KQH237" s="47"/>
      <c r="KQI237" s="47"/>
      <c r="KQJ237" s="48"/>
      <c r="KQK237" s="49"/>
      <c r="KQL237" s="28"/>
      <c r="KQM237" s="196"/>
      <c r="KQN237" s="119"/>
      <c r="KQO237" s="47"/>
      <c r="KQP237" s="47"/>
      <c r="KQQ237" s="48"/>
      <c r="KQR237" s="49"/>
      <c r="KQS237" s="28"/>
      <c r="KQT237" s="196"/>
      <c r="KQU237" s="119"/>
      <c r="KQV237" s="47"/>
      <c r="KQW237" s="47"/>
      <c r="KQX237" s="48"/>
      <c r="KQY237" s="49"/>
      <c r="KQZ237" s="28"/>
      <c r="KRA237" s="196"/>
      <c r="KRB237" s="119"/>
      <c r="KRC237" s="47"/>
      <c r="KRD237" s="47"/>
      <c r="KRE237" s="48"/>
      <c r="KRF237" s="49"/>
      <c r="KRG237" s="28"/>
      <c r="KRH237" s="196"/>
      <c r="KRI237" s="119"/>
      <c r="KRJ237" s="47"/>
      <c r="KRK237" s="47"/>
      <c r="KRL237" s="48"/>
      <c r="KRM237" s="49"/>
      <c r="KRN237" s="28"/>
      <c r="KRO237" s="196"/>
      <c r="KRP237" s="119"/>
      <c r="KRQ237" s="47"/>
      <c r="KRR237" s="47"/>
      <c r="KRS237" s="48"/>
      <c r="KRT237" s="49"/>
      <c r="KRU237" s="28"/>
      <c r="KRV237" s="196"/>
      <c r="KRW237" s="119"/>
      <c r="KRX237" s="47"/>
      <c r="KRY237" s="47"/>
      <c r="KRZ237" s="48"/>
      <c r="KSA237" s="49"/>
      <c r="KSB237" s="28"/>
      <c r="KSC237" s="196"/>
      <c r="KSD237" s="119"/>
      <c r="KSE237" s="47"/>
      <c r="KSF237" s="47"/>
      <c r="KSG237" s="48"/>
      <c r="KSH237" s="49"/>
      <c r="KSI237" s="28"/>
      <c r="KSJ237" s="196"/>
      <c r="KSK237" s="119"/>
      <c r="KSL237" s="47"/>
      <c r="KSM237" s="47"/>
      <c r="KSN237" s="48"/>
      <c r="KSO237" s="49"/>
      <c r="KSP237" s="28"/>
      <c r="KSQ237" s="196"/>
      <c r="KSR237" s="119"/>
      <c r="KSS237" s="47"/>
      <c r="KST237" s="47"/>
      <c r="KSU237" s="48"/>
      <c r="KSV237" s="49"/>
      <c r="KSW237" s="28"/>
      <c r="KSX237" s="196"/>
      <c r="KSY237" s="119"/>
      <c r="KSZ237" s="47"/>
      <c r="KTA237" s="47"/>
      <c r="KTB237" s="48"/>
      <c r="KTC237" s="49"/>
      <c r="KTD237" s="28"/>
      <c r="KTE237" s="196"/>
      <c r="KTF237" s="119"/>
      <c r="KTG237" s="47"/>
      <c r="KTH237" s="47"/>
      <c r="KTI237" s="48"/>
      <c r="KTJ237" s="49"/>
      <c r="KTK237" s="28"/>
      <c r="KTL237" s="196"/>
      <c r="KTM237" s="119"/>
      <c r="KTN237" s="47"/>
      <c r="KTO237" s="47"/>
      <c r="KTP237" s="48"/>
      <c r="KTQ237" s="49"/>
      <c r="KTR237" s="28"/>
      <c r="KTS237" s="196"/>
      <c r="KTT237" s="119"/>
      <c r="KTU237" s="47"/>
      <c r="KTV237" s="47"/>
      <c r="KTW237" s="48"/>
      <c r="KTX237" s="49"/>
      <c r="KTY237" s="28"/>
      <c r="KTZ237" s="196"/>
      <c r="KUA237" s="119"/>
      <c r="KUB237" s="47"/>
      <c r="KUC237" s="47"/>
      <c r="KUD237" s="48"/>
      <c r="KUE237" s="49"/>
      <c r="KUF237" s="28"/>
      <c r="KUG237" s="196"/>
      <c r="KUH237" s="119"/>
      <c r="KUI237" s="47"/>
      <c r="KUJ237" s="47"/>
      <c r="KUK237" s="48"/>
      <c r="KUL237" s="49"/>
      <c r="KUM237" s="28"/>
      <c r="KUN237" s="196"/>
      <c r="KUO237" s="119"/>
      <c r="KUP237" s="47"/>
      <c r="KUQ237" s="47"/>
      <c r="KUR237" s="48"/>
      <c r="KUS237" s="49"/>
      <c r="KUT237" s="28"/>
      <c r="KUU237" s="196"/>
      <c r="KUV237" s="119"/>
      <c r="KUW237" s="47"/>
      <c r="KUX237" s="47"/>
      <c r="KUY237" s="48"/>
      <c r="KUZ237" s="49"/>
      <c r="KVA237" s="28"/>
      <c r="KVB237" s="196"/>
      <c r="KVC237" s="119"/>
      <c r="KVD237" s="47"/>
      <c r="KVE237" s="47"/>
      <c r="KVF237" s="48"/>
      <c r="KVG237" s="49"/>
      <c r="KVH237" s="28"/>
      <c r="KVI237" s="196"/>
      <c r="KVJ237" s="119"/>
      <c r="KVK237" s="47"/>
      <c r="KVL237" s="47"/>
      <c r="KVM237" s="48"/>
      <c r="KVN237" s="49"/>
      <c r="KVO237" s="28"/>
      <c r="KVP237" s="196"/>
      <c r="KVQ237" s="119"/>
      <c r="KVR237" s="47"/>
      <c r="KVS237" s="47"/>
      <c r="KVT237" s="48"/>
      <c r="KVU237" s="49"/>
      <c r="KVV237" s="28"/>
      <c r="KVW237" s="196"/>
      <c r="KVX237" s="119"/>
      <c r="KVY237" s="47"/>
      <c r="KVZ237" s="47"/>
      <c r="KWA237" s="48"/>
      <c r="KWB237" s="49"/>
      <c r="KWC237" s="28"/>
      <c r="KWD237" s="196"/>
      <c r="KWE237" s="119"/>
      <c r="KWF237" s="47"/>
      <c r="KWG237" s="47"/>
      <c r="KWH237" s="48"/>
      <c r="KWI237" s="49"/>
      <c r="KWJ237" s="28"/>
      <c r="KWK237" s="196"/>
      <c r="KWL237" s="119"/>
      <c r="KWM237" s="47"/>
      <c r="KWN237" s="47"/>
      <c r="KWO237" s="48"/>
      <c r="KWP237" s="49"/>
      <c r="KWQ237" s="28"/>
      <c r="KWR237" s="196"/>
      <c r="KWS237" s="119"/>
      <c r="KWT237" s="47"/>
      <c r="KWU237" s="47"/>
      <c r="KWV237" s="48"/>
      <c r="KWW237" s="49"/>
      <c r="KWX237" s="28"/>
      <c r="KWY237" s="196"/>
      <c r="KWZ237" s="119"/>
      <c r="KXA237" s="47"/>
      <c r="KXB237" s="47"/>
      <c r="KXC237" s="48"/>
      <c r="KXD237" s="49"/>
      <c r="KXE237" s="28"/>
      <c r="KXF237" s="196"/>
      <c r="KXG237" s="119"/>
      <c r="KXH237" s="47"/>
      <c r="KXI237" s="47"/>
      <c r="KXJ237" s="48"/>
      <c r="KXK237" s="49"/>
      <c r="KXL237" s="28"/>
      <c r="KXM237" s="196"/>
      <c r="KXN237" s="119"/>
      <c r="KXO237" s="47"/>
      <c r="KXP237" s="47"/>
      <c r="KXQ237" s="48"/>
      <c r="KXR237" s="49"/>
      <c r="KXS237" s="28"/>
      <c r="KXT237" s="196"/>
      <c r="KXU237" s="119"/>
      <c r="KXV237" s="47"/>
      <c r="KXW237" s="47"/>
      <c r="KXX237" s="48"/>
      <c r="KXY237" s="49"/>
      <c r="KXZ237" s="28"/>
      <c r="KYA237" s="196"/>
      <c r="KYB237" s="119"/>
      <c r="KYC237" s="47"/>
      <c r="KYD237" s="47"/>
      <c r="KYE237" s="48"/>
      <c r="KYF237" s="49"/>
      <c r="KYG237" s="28"/>
      <c r="KYH237" s="196"/>
      <c r="KYI237" s="119"/>
      <c r="KYJ237" s="47"/>
      <c r="KYK237" s="47"/>
      <c r="KYL237" s="48"/>
      <c r="KYM237" s="49"/>
      <c r="KYN237" s="28"/>
      <c r="KYO237" s="196"/>
      <c r="KYP237" s="119"/>
      <c r="KYQ237" s="47"/>
      <c r="KYR237" s="47"/>
      <c r="KYS237" s="48"/>
      <c r="KYT237" s="49"/>
      <c r="KYU237" s="28"/>
      <c r="KYV237" s="196"/>
      <c r="KYW237" s="119"/>
      <c r="KYX237" s="47"/>
      <c r="KYY237" s="47"/>
      <c r="KYZ237" s="48"/>
      <c r="KZA237" s="49"/>
      <c r="KZB237" s="28"/>
      <c r="KZC237" s="196"/>
      <c r="KZD237" s="119"/>
      <c r="KZE237" s="47"/>
      <c r="KZF237" s="47"/>
      <c r="KZG237" s="48"/>
      <c r="KZH237" s="49"/>
      <c r="KZI237" s="28"/>
      <c r="KZJ237" s="196"/>
      <c r="KZK237" s="119"/>
      <c r="KZL237" s="47"/>
      <c r="KZM237" s="47"/>
      <c r="KZN237" s="48"/>
      <c r="KZO237" s="49"/>
      <c r="KZP237" s="28"/>
      <c r="KZQ237" s="196"/>
      <c r="KZR237" s="119"/>
      <c r="KZS237" s="47"/>
      <c r="KZT237" s="47"/>
      <c r="KZU237" s="48"/>
      <c r="KZV237" s="49"/>
      <c r="KZW237" s="28"/>
      <c r="KZX237" s="196"/>
      <c r="KZY237" s="119"/>
      <c r="KZZ237" s="47"/>
      <c r="LAA237" s="47"/>
      <c r="LAB237" s="48"/>
      <c r="LAC237" s="49"/>
      <c r="LAD237" s="28"/>
      <c r="LAE237" s="196"/>
      <c r="LAF237" s="119"/>
      <c r="LAG237" s="47"/>
      <c r="LAH237" s="47"/>
      <c r="LAI237" s="48"/>
      <c r="LAJ237" s="49"/>
      <c r="LAK237" s="28"/>
      <c r="LAL237" s="196"/>
      <c r="LAM237" s="119"/>
      <c r="LAN237" s="47"/>
      <c r="LAO237" s="47"/>
      <c r="LAP237" s="48"/>
      <c r="LAQ237" s="49"/>
      <c r="LAR237" s="28"/>
      <c r="LAS237" s="196"/>
      <c r="LAT237" s="119"/>
      <c r="LAU237" s="47"/>
      <c r="LAV237" s="47"/>
      <c r="LAW237" s="48"/>
      <c r="LAX237" s="49"/>
      <c r="LAY237" s="28"/>
      <c r="LAZ237" s="196"/>
      <c r="LBA237" s="119"/>
      <c r="LBB237" s="47"/>
      <c r="LBC237" s="47"/>
      <c r="LBD237" s="48"/>
      <c r="LBE237" s="49"/>
      <c r="LBF237" s="28"/>
      <c r="LBG237" s="196"/>
      <c r="LBH237" s="119"/>
      <c r="LBI237" s="47"/>
      <c r="LBJ237" s="47"/>
      <c r="LBK237" s="48"/>
      <c r="LBL237" s="49"/>
      <c r="LBM237" s="28"/>
      <c r="LBN237" s="196"/>
      <c r="LBO237" s="119"/>
      <c r="LBP237" s="47"/>
      <c r="LBQ237" s="47"/>
      <c r="LBR237" s="48"/>
      <c r="LBS237" s="49"/>
      <c r="LBT237" s="28"/>
      <c r="LBU237" s="196"/>
      <c r="LBV237" s="119"/>
      <c r="LBW237" s="47"/>
      <c r="LBX237" s="47"/>
      <c r="LBY237" s="48"/>
      <c r="LBZ237" s="49"/>
      <c r="LCA237" s="28"/>
      <c r="LCB237" s="196"/>
      <c r="LCC237" s="119"/>
      <c r="LCD237" s="47"/>
      <c r="LCE237" s="47"/>
      <c r="LCF237" s="48"/>
      <c r="LCG237" s="49"/>
      <c r="LCH237" s="28"/>
      <c r="LCI237" s="196"/>
      <c r="LCJ237" s="119"/>
      <c r="LCK237" s="47"/>
      <c r="LCL237" s="47"/>
      <c r="LCM237" s="48"/>
      <c r="LCN237" s="49"/>
      <c r="LCO237" s="28"/>
      <c r="LCP237" s="196"/>
      <c r="LCQ237" s="119"/>
      <c r="LCR237" s="47"/>
      <c r="LCS237" s="47"/>
      <c r="LCT237" s="48"/>
      <c r="LCU237" s="49"/>
      <c r="LCV237" s="28"/>
      <c r="LCW237" s="196"/>
      <c r="LCX237" s="119"/>
      <c r="LCY237" s="47"/>
      <c r="LCZ237" s="47"/>
      <c r="LDA237" s="48"/>
      <c r="LDB237" s="49"/>
      <c r="LDC237" s="28"/>
      <c r="LDD237" s="196"/>
      <c r="LDE237" s="119"/>
      <c r="LDF237" s="47"/>
      <c r="LDG237" s="47"/>
      <c r="LDH237" s="48"/>
      <c r="LDI237" s="49"/>
      <c r="LDJ237" s="28"/>
      <c r="LDK237" s="196"/>
      <c r="LDL237" s="119"/>
      <c r="LDM237" s="47"/>
      <c r="LDN237" s="47"/>
      <c r="LDO237" s="48"/>
      <c r="LDP237" s="49"/>
      <c r="LDQ237" s="28"/>
      <c r="LDR237" s="196"/>
      <c r="LDS237" s="119"/>
      <c r="LDT237" s="47"/>
      <c r="LDU237" s="47"/>
      <c r="LDV237" s="48"/>
      <c r="LDW237" s="49"/>
      <c r="LDX237" s="28"/>
      <c r="LDY237" s="196"/>
      <c r="LDZ237" s="119"/>
      <c r="LEA237" s="47"/>
      <c r="LEB237" s="47"/>
      <c r="LEC237" s="48"/>
      <c r="LED237" s="49"/>
      <c r="LEE237" s="28"/>
      <c r="LEF237" s="196"/>
      <c r="LEG237" s="119"/>
      <c r="LEH237" s="47"/>
      <c r="LEI237" s="47"/>
      <c r="LEJ237" s="48"/>
      <c r="LEK237" s="49"/>
      <c r="LEL237" s="28"/>
      <c r="LEM237" s="196"/>
      <c r="LEN237" s="119"/>
      <c r="LEO237" s="47"/>
      <c r="LEP237" s="47"/>
      <c r="LEQ237" s="48"/>
      <c r="LER237" s="49"/>
      <c r="LES237" s="28"/>
      <c r="LET237" s="196"/>
      <c r="LEU237" s="119"/>
      <c r="LEV237" s="47"/>
      <c r="LEW237" s="47"/>
      <c r="LEX237" s="48"/>
      <c r="LEY237" s="49"/>
      <c r="LEZ237" s="28"/>
      <c r="LFA237" s="196"/>
      <c r="LFB237" s="119"/>
      <c r="LFC237" s="47"/>
      <c r="LFD237" s="47"/>
      <c r="LFE237" s="48"/>
      <c r="LFF237" s="49"/>
      <c r="LFG237" s="28"/>
      <c r="LFH237" s="196"/>
      <c r="LFI237" s="119"/>
      <c r="LFJ237" s="47"/>
      <c r="LFK237" s="47"/>
      <c r="LFL237" s="48"/>
      <c r="LFM237" s="49"/>
      <c r="LFN237" s="28"/>
      <c r="LFO237" s="196"/>
      <c r="LFP237" s="119"/>
      <c r="LFQ237" s="47"/>
      <c r="LFR237" s="47"/>
      <c r="LFS237" s="48"/>
      <c r="LFT237" s="49"/>
      <c r="LFU237" s="28"/>
      <c r="LFV237" s="196"/>
      <c r="LFW237" s="119"/>
      <c r="LFX237" s="47"/>
      <c r="LFY237" s="47"/>
      <c r="LFZ237" s="48"/>
      <c r="LGA237" s="49"/>
      <c r="LGB237" s="28"/>
      <c r="LGC237" s="196"/>
      <c r="LGD237" s="119"/>
      <c r="LGE237" s="47"/>
      <c r="LGF237" s="47"/>
      <c r="LGG237" s="48"/>
      <c r="LGH237" s="49"/>
      <c r="LGI237" s="28"/>
      <c r="LGJ237" s="196"/>
      <c r="LGK237" s="119"/>
      <c r="LGL237" s="47"/>
      <c r="LGM237" s="47"/>
      <c r="LGN237" s="48"/>
      <c r="LGO237" s="49"/>
      <c r="LGP237" s="28"/>
      <c r="LGQ237" s="196"/>
      <c r="LGR237" s="119"/>
      <c r="LGS237" s="47"/>
      <c r="LGT237" s="47"/>
      <c r="LGU237" s="48"/>
      <c r="LGV237" s="49"/>
      <c r="LGW237" s="28"/>
      <c r="LGX237" s="196"/>
      <c r="LGY237" s="119"/>
      <c r="LGZ237" s="47"/>
      <c r="LHA237" s="47"/>
      <c r="LHB237" s="48"/>
      <c r="LHC237" s="49"/>
      <c r="LHD237" s="28"/>
      <c r="LHE237" s="196"/>
      <c r="LHF237" s="119"/>
      <c r="LHG237" s="47"/>
      <c r="LHH237" s="47"/>
      <c r="LHI237" s="48"/>
      <c r="LHJ237" s="49"/>
      <c r="LHK237" s="28"/>
      <c r="LHL237" s="196"/>
      <c r="LHM237" s="119"/>
      <c r="LHN237" s="47"/>
      <c r="LHO237" s="47"/>
      <c r="LHP237" s="48"/>
      <c r="LHQ237" s="49"/>
      <c r="LHR237" s="28"/>
      <c r="LHS237" s="196"/>
      <c r="LHT237" s="119"/>
      <c r="LHU237" s="47"/>
      <c r="LHV237" s="47"/>
      <c r="LHW237" s="48"/>
      <c r="LHX237" s="49"/>
      <c r="LHY237" s="28"/>
      <c r="LHZ237" s="196"/>
      <c r="LIA237" s="119"/>
      <c r="LIB237" s="47"/>
      <c r="LIC237" s="47"/>
      <c r="LID237" s="48"/>
      <c r="LIE237" s="49"/>
      <c r="LIF237" s="28"/>
      <c r="LIG237" s="196"/>
      <c r="LIH237" s="119"/>
      <c r="LII237" s="47"/>
      <c r="LIJ237" s="47"/>
      <c r="LIK237" s="48"/>
      <c r="LIL237" s="49"/>
      <c r="LIM237" s="28"/>
      <c r="LIN237" s="196"/>
      <c r="LIO237" s="119"/>
      <c r="LIP237" s="47"/>
      <c r="LIQ237" s="47"/>
      <c r="LIR237" s="48"/>
      <c r="LIS237" s="49"/>
      <c r="LIT237" s="28"/>
      <c r="LIU237" s="196"/>
      <c r="LIV237" s="119"/>
      <c r="LIW237" s="47"/>
      <c r="LIX237" s="47"/>
      <c r="LIY237" s="48"/>
      <c r="LIZ237" s="49"/>
      <c r="LJA237" s="28"/>
      <c r="LJB237" s="196"/>
      <c r="LJC237" s="119"/>
      <c r="LJD237" s="47"/>
      <c r="LJE237" s="47"/>
      <c r="LJF237" s="48"/>
      <c r="LJG237" s="49"/>
      <c r="LJH237" s="28"/>
      <c r="LJI237" s="196"/>
      <c r="LJJ237" s="119"/>
      <c r="LJK237" s="47"/>
      <c r="LJL237" s="47"/>
      <c r="LJM237" s="48"/>
      <c r="LJN237" s="49"/>
      <c r="LJO237" s="28"/>
      <c r="LJP237" s="196"/>
      <c r="LJQ237" s="119"/>
      <c r="LJR237" s="47"/>
      <c r="LJS237" s="47"/>
      <c r="LJT237" s="48"/>
      <c r="LJU237" s="49"/>
      <c r="LJV237" s="28"/>
      <c r="LJW237" s="196"/>
      <c r="LJX237" s="119"/>
      <c r="LJY237" s="47"/>
      <c r="LJZ237" s="47"/>
      <c r="LKA237" s="48"/>
      <c r="LKB237" s="49"/>
      <c r="LKC237" s="28"/>
      <c r="LKD237" s="196"/>
      <c r="LKE237" s="119"/>
      <c r="LKF237" s="47"/>
      <c r="LKG237" s="47"/>
      <c r="LKH237" s="48"/>
      <c r="LKI237" s="49"/>
      <c r="LKJ237" s="28"/>
      <c r="LKK237" s="196"/>
      <c r="LKL237" s="119"/>
      <c r="LKM237" s="47"/>
      <c r="LKN237" s="47"/>
      <c r="LKO237" s="48"/>
      <c r="LKP237" s="49"/>
      <c r="LKQ237" s="28"/>
      <c r="LKR237" s="196"/>
      <c r="LKS237" s="119"/>
      <c r="LKT237" s="47"/>
      <c r="LKU237" s="47"/>
      <c r="LKV237" s="48"/>
      <c r="LKW237" s="49"/>
      <c r="LKX237" s="28"/>
      <c r="LKY237" s="196"/>
      <c r="LKZ237" s="119"/>
      <c r="LLA237" s="47"/>
      <c r="LLB237" s="47"/>
      <c r="LLC237" s="48"/>
      <c r="LLD237" s="49"/>
      <c r="LLE237" s="28"/>
      <c r="LLF237" s="196"/>
      <c r="LLG237" s="119"/>
      <c r="LLH237" s="47"/>
      <c r="LLI237" s="47"/>
      <c r="LLJ237" s="48"/>
      <c r="LLK237" s="49"/>
      <c r="LLL237" s="28"/>
      <c r="LLM237" s="196"/>
      <c r="LLN237" s="119"/>
      <c r="LLO237" s="47"/>
      <c r="LLP237" s="47"/>
      <c r="LLQ237" s="48"/>
      <c r="LLR237" s="49"/>
      <c r="LLS237" s="28"/>
      <c r="LLT237" s="196"/>
      <c r="LLU237" s="119"/>
      <c r="LLV237" s="47"/>
      <c r="LLW237" s="47"/>
      <c r="LLX237" s="48"/>
      <c r="LLY237" s="49"/>
      <c r="LLZ237" s="28"/>
      <c r="LMA237" s="196"/>
      <c r="LMB237" s="119"/>
      <c r="LMC237" s="47"/>
      <c r="LMD237" s="47"/>
      <c r="LME237" s="48"/>
      <c r="LMF237" s="49"/>
      <c r="LMG237" s="28"/>
      <c r="LMH237" s="196"/>
      <c r="LMI237" s="119"/>
      <c r="LMJ237" s="47"/>
      <c r="LMK237" s="47"/>
      <c r="LML237" s="48"/>
      <c r="LMM237" s="49"/>
      <c r="LMN237" s="28"/>
      <c r="LMO237" s="196"/>
      <c r="LMP237" s="119"/>
      <c r="LMQ237" s="47"/>
      <c r="LMR237" s="47"/>
      <c r="LMS237" s="48"/>
      <c r="LMT237" s="49"/>
      <c r="LMU237" s="28"/>
      <c r="LMV237" s="196"/>
      <c r="LMW237" s="119"/>
      <c r="LMX237" s="47"/>
      <c r="LMY237" s="47"/>
      <c r="LMZ237" s="48"/>
      <c r="LNA237" s="49"/>
      <c r="LNB237" s="28"/>
      <c r="LNC237" s="196"/>
      <c r="LND237" s="119"/>
      <c r="LNE237" s="47"/>
      <c r="LNF237" s="47"/>
      <c r="LNG237" s="48"/>
      <c r="LNH237" s="49"/>
      <c r="LNI237" s="28"/>
      <c r="LNJ237" s="196"/>
      <c r="LNK237" s="119"/>
      <c r="LNL237" s="47"/>
      <c r="LNM237" s="47"/>
      <c r="LNN237" s="48"/>
      <c r="LNO237" s="49"/>
      <c r="LNP237" s="28"/>
      <c r="LNQ237" s="196"/>
      <c r="LNR237" s="119"/>
      <c r="LNS237" s="47"/>
      <c r="LNT237" s="47"/>
      <c r="LNU237" s="48"/>
      <c r="LNV237" s="49"/>
      <c r="LNW237" s="28"/>
      <c r="LNX237" s="196"/>
      <c r="LNY237" s="119"/>
      <c r="LNZ237" s="47"/>
      <c r="LOA237" s="47"/>
      <c r="LOB237" s="48"/>
      <c r="LOC237" s="49"/>
      <c r="LOD237" s="28"/>
      <c r="LOE237" s="196"/>
      <c r="LOF237" s="119"/>
      <c r="LOG237" s="47"/>
      <c r="LOH237" s="47"/>
      <c r="LOI237" s="48"/>
      <c r="LOJ237" s="49"/>
      <c r="LOK237" s="28"/>
      <c r="LOL237" s="196"/>
      <c r="LOM237" s="119"/>
      <c r="LON237" s="47"/>
      <c r="LOO237" s="47"/>
      <c r="LOP237" s="48"/>
      <c r="LOQ237" s="49"/>
      <c r="LOR237" s="28"/>
      <c r="LOS237" s="196"/>
      <c r="LOT237" s="119"/>
      <c r="LOU237" s="47"/>
      <c r="LOV237" s="47"/>
      <c r="LOW237" s="48"/>
      <c r="LOX237" s="49"/>
      <c r="LOY237" s="28"/>
      <c r="LOZ237" s="196"/>
      <c r="LPA237" s="119"/>
      <c r="LPB237" s="47"/>
      <c r="LPC237" s="47"/>
      <c r="LPD237" s="48"/>
      <c r="LPE237" s="49"/>
      <c r="LPF237" s="28"/>
      <c r="LPG237" s="196"/>
      <c r="LPH237" s="119"/>
      <c r="LPI237" s="47"/>
      <c r="LPJ237" s="47"/>
      <c r="LPK237" s="48"/>
      <c r="LPL237" s="49"/>
      <c r="LPM237" s="28"/>
      <c r="LPN237" s="196"/>
      <c r="LPO237" s="119"/>
      <c r="LPP237" s="47"/>
      <c r="LPQ237" s="47"/>
      <c r="LPR237" s="48"/>
      <c r="LPS237" s="49"/>
      <c r="LPT237" s="28"/>
      <c r="LPU237" s="196"/>
      <c r="LPV237" s="119"/>
      <c r="LPW237" s="47"/>
      <c r="LPX237" s="47"/>
      <c r="LPY237" s="48"/>
      <c r="LPZ237" s="49"/>
      <c r="LQA237" s="28"/>
      <c r="LQB237" s="196"/>
      <c r="LQC237" s="119"/>
      <c r="LQD237" s="47"/>
      <c r="LQE237" s="47"/>
      <c r="LQF237" s="48"/>
      <c r="LQG237" s="49"/>
      <c r="LQH237" s="28"/>
      <c r="LQI237" s="196"/>
      <c r="LQJ237" s="119"/>
      <c r="LQK237" s="47"/>
      <c r="LQL237" s="47"/>
      <c r="LQM237" s="48"/>
      <c r="LQN237" s="49"/>
      <c r="LQO237" s="28"/>
      <c r="LQP237" s="196"/>
      <c r="LQQ237" s="119"/>
      <c r="LQR237" s="47"/>
      <c r="LQS237" s="47"/>
      <c r="LQT237" s="48"/>
      <c r="LQU237" s="49"/>
      <c r="LQV237" s="28"/>
      <c r="LQW237" s="196"/>
      <c r="LQX237" s="119"/>
      <c r="LQY237" s="47"/>
      <c r="LQZ237" s="47"/>
      <c r="LRA237" s="48"/>
      <c r="LRB237" s="49"/>
      <c r="LRC237" s="28"/>
      <c r="LRD237" s="196"/>
      <c r="LRE237" s="119"/>
      <c r="LRF237" s="47"/>
      <c r="LRG237" s="47"/>
      <c r="LRH237" s="48"/>
      <c r="LRI237" s="49"/>
      <c r="LRJ237" s="28"/>
      <c r="LRK237" s="196"/>
      <c r="LRL237" s="119"/>
      <c r="LRM237" s="47"/>
      <c r="LRN237" s="47"/>
      <c r="LRO237" s="48"/>
      <c r="LRP237" s="49"/>
      <c r="LRQ237" s="28"/>
      <c r="LRR237" s="196"/>
      <c r="LRS237" s="119"/>
      <c r="LRT237" s="47"/>
      <c r="LRU237" s="47"/>
      <c r="LRV237" s="48"/>
      <c r="LRW237" s="49"/>
      <c r="LRX237" s="28"/>
      <c r="LRY237" s="196"/>
      <c r="LRZ237" s="119"/>
      <c r="LSA237" s="47"/>
      <c r="LSB237" s="47"/>
      <c r="LSC237" s="48"/>
      <c r="LSD237" s="49"/>
      <c r="LSE237" s="28"/>
      <c r="LSF237" s="196"/>
      <c r="LSG237" s="119"/>
      <c r="LSH237" s="47"/>
      <c r="LSI237" s="47"/>
      <c r="LSJ237" s="48"/>
      <c r="LSK237" s="49"/>
      <c r="LSL237" s="28"/>
      <c r="LSM237" s="196"/>
      <c r="LSN237" s="119"/>
      <c r="LSO237" s="47"/>
      <c r="LSP237" s="47"/>
      <c r="LSQ237" s="48"/>
      <c r="LSR237" s="49"/>
      <c r="LSS237" s="28"/>
      <c r="LST237" s="196"/>
      <c r="LSU237" s="119"/>
      <c r="LSV237" s="47"/>
      <c r="LSW237" s="47"/>
      <c r="LSX237" s="48"/>
      <c r="LSY237" s="49"/>
      <c r="LSZ237" s="28"/>
      <c r="LTA237" s="196"/>
      <c r="LTB237" s="119"/>
      <c r="LTC237" s="47"/>
      <c r="LTD237" s="47"/>
      <c r="LTE237" s="48"/>
      <c r="LTF237" s="49"/>
      <c r="LTG237" s="28"/>
      <c r="LTH237" s="196"/>
      <c r="LTI237" s="119"/>
      <c r="LTJ237" s="47"/>
      <c r="LTK237" s="47"/>
      <c r="LTL237" s="48"/>
      <c r="LTM237" s="49"/>
      <c r="LTN237" s="28"/>
      <c r="LTO237" s="196"/>
      <c r="LTP237" s="119"/>
      <c r="LTQ237" s="47"/>
      <c r="LTR237" s="47"/>
      <c r="LTS237" s="48"/>
      <c r="LTT237" s="49"/>
      <c r="LTU237" s="28"/>
      <c r="LTV237" s="196"/>
      <c r="LTW237" s="119"/>
      <c r="LTX237" s="47"/>
      <c r="LTY237" s="47"/>
      <c r="LTZ237" s="48"/>
      <c r="LUA237" s="49"/>
      <c r="LUB237" s="28"/>
      <c r="LUC237" s="196"/>
      <c r="LUD237" s="119"/>
      <c r="LUE237" s="47"/>
      <c r="LUF237" s="47"/>
      <c r="LUG237" s="48"/>
      <c r="LUH237" s="49"/>
      <c r="LUI237" s="28"/>
      <c r="LUJ237" s="196"/>
      <c r="LUK237" s="119"/>
      <c r="LUL237" s="47"/>
      <c r="LUM237" s="47"/>
      <c r="LUN237" s="48"/>
      <c r="LUO237" s="49"/>
      <c r="LUP237" s="28"/>
      <c r="LUQ237" s="196"/>
      <c r="LUR237" s="119"/>
      <c r="LUS237" s="47"/>
      <c r="LUT237" s="47"/>
      <c r="LUU237" s="48"/>
      <c r="LUV237" s="49"/>
      <c r="LUW237" s="28"/>
      <c r="LUX237" s="196"/>
      <c r="LUY237" s="119"/>
      <c r="LUZ237" s="47"/>
      <c r="LVA237" s="47"/>
      <c r="LVB237" s="48"/>
      <c r="LVC237" s="49"/>
      <c r="LVD237" s="28"/>
      <c r="LVE237" s="196"/>
      <c r="LVF237" s="119"/>
      <c r="LVG237" s="47"/>
      <c r="LVH237" s="47"/>
      <c r="LVI237" s="48"/>
      <c r="LVJ237" s="49"/>
      <c r="LVK237" s="28"/>
      <c r="LVL237" s="196"/>
      <c r="LVM237" s="119"/>
      <c r="LVN237" s="47"/>
      <c r="LVO237" s="47"/>
      <c r="LVP237" s="48"/>
      <c r="LVQ237" s="49"/>
      <c r="LVR237" s="28"/>
      <c r="LVS237" s="196"/>
      <c r="LVT237" s="119"/>
      <c r="LVU237" s="47"/>
      <c r="LVV237" s="47"/>
      <c r="LVW237" s="48"/>
      <c r="LVX237" s="49"/>
      <c r="LVY237" s="28"/>
      <c r="LVZ237" s="196"/>
      <c r="LWA237" s="119"/>
      <c r="LWB237" s="47"/>
      <c r="LWC237" s="47"/>
      <c r="LWD237" s="48"/>
      <c r="LWE237" s="49"/>
      <c r="LWF237" s="28"/>
      <c r="LWG237" s="196"/>
      <c r="LWH237" s="119"/>
      <c r="LWI237" s="47"/>
      <c r="LWJ237" s="47"/>
      <c r="LWK237" s="48"/>
      <c r="LWL237" s="49"/>
      <c r="LWM237" s="28"/>
      <c r="LWN237" s="196"/>
      <c r="LWO237" s="119"/>
      <c r="LWP237" s="47"/>
      <c r="LWQ237" s="47"/>
      <c r="LWR237" s="48"/>
      <c r="LWS237" s="49"/>
      <c r="LWT237" s="28"/>
      <c r="LWU237" s="196"/>
      <c r="LWV237" s="119"/>
      <c r="LWW237" s="47"/>
      <c r="LWX237" s="47"/>
      <c r="LWY237" s="48"/>
      <c r="LWZ237" s="49"/>
      <c r="LXA237" s="28"/>
      <c r="LXB237" s="196"/>
      <c r="LXC237" s="119"/>
      <c r="LXD237" s="47"/>
      <c r="LXE237" s="47"/>
      <c r="LXF237" s="48"/>
      <c r="LXG237" s="49"/>
      <c r="LXH237" s="28"/>
      <c r="LXI237" s="196"/>
      <c r="LXJ237" s="119"/>
      <c r="LXK237" s="47"/>
      <c r="LXL237" s="47"/>
      <c r="LXM237" s="48"/>
      <c r="LXN237" s="49"/>
      <c r="LXO237" s="28"/>
      <c r="LXP237" s="196"/>
      <c r="LXQ237" s="119"/>
      <c r="LXR237" s="47"/>
      <c r="LXS237" s="47"/>
      <c r="LXT237" s="48"/>
      <c r="LXU237" s="49"/>
      <c r="LXV237" s="28"/>
      <c r="LXW237" s="196"/>
      <c r="LXX237" s="119"/>
      <c r="LXY237" s="47"/>
      <c r="LXZ237" s="47"/>
      <c r="LYA237" s="48"/>
      <c r="LYB237" s="49"/>
      <c r="LYC237" s="28"/>
      <c r="LYD237" s="196"/>
      <c r="LYE237" s="119"/>
      <c r="LYF237" s="47"/>
      <c r="LYG237" s="47"/>
      <c r="LYH237" s="48"/>
      <c r="LYI237" s="49"/>
      <c r="LYJ237" s="28"/>
      <c r="LYK237" s="196"/>
      <c r="LYL237" s="119"/>
      <c r="LYM237" s="47"/>
      <c r="LYN237" s="47"/>
      <c r="LYO237" s="48"/>
      <c r="LYP237" s="49"/>
      <c r="LYQ237" s="28"/>
      <c r="LYR237" s="196"/>
      <c r="LYS237" s="119"/>
      <c r="LYT237" s="47"/>
      <c r="LYU237" s="47"/>
      <c r="LYV237" s="48"/>
      <c r="LYW237" s="49"/>
      <c r="LYX237" s="28"/>
      <c r="LYY237" s="196"/>
      <c r="LYZ237" s="119"/>
      <c r="LZA237" s="47"/>
      <c r="LZB237" s="47"/>
      <c r="LZC237" s="48"/>
      <c r="LZD237" s="49"/>
      <c r="LZE237" s="28"/>
      <c r="LZF237" s="196"/>
      <c r="LZG237" s="119"/>
      <c r="LZH237" s="47"/>
      <c r="LZI237" s="47"/>
      <c r="LZJ237" s="48"/>
      <c r="LZK237" s="49"/>
      <c r="LZL237" s="28"/>
      <c r="LZM237" s="196"/>
      <c r="LZN237" s="119"/>
      <c r="LZO237" s="47"/>
      <c r="LZP237" s="47"/>
      <c r="LZQ237" s="48"/>
      <c r="LZR237" s="49"/>
      <c r="LZS237" s="28"/>
      <c r="LZT237" s="196"/>
      <c r="LZU237" s="119"/>
      <c r="LZV237" s="47"/>
      <c r="LZW237" s="47"/>
      <c r="LZX237" s="48"/>
      <c r="LZY237" s="49"/>
      <c r="LZZ237" s="28"/>
      <c r="MAA237" s="196"/>
      <c r="MAB237" s="119"/>
      <c r="MAC237" s="47"/>
      <c r="MAD237" s="47"/>
      <c r="MAE237" s="48"/>
      <c r="MAF237" s="49"/>
      <c r="MAG237" s="28"/>
      <c r="MAH237" s="196"/>
      <c r="MAI237" s="119"/>
      <c r="MAJ237" s="47"/>
      <c r="MAK237" s="47"/>
      <c r="MAL237" s="48"/>
      <c r="MAM237" s="49"/>
      <c r="MAN237" s="28"/>
      <c r="MAO237" s="196"/>
      <c r="MAP237" s="119"/>
      <c r="MAQ237" s="47"/>
      <c r="MAR237" s="47"/>
      <c r="MAS237" s="48"/>
      <c r="MAT237" s="49"/>
      <c r="MAU237" s="28"/>
      <c r="MAV237" s="196"/>
      <c r="MAW237" s="119"/>
      <c r="MAX237" s="47"/>
      <c r="MAY237" s="47"/>
      <c r="MAZ237" s="48"/>
      <c r="MBA237" s="49"/>
      <c r="MBB237" s="28"/>
      <c r="MBC237" s="196"/>
      <c r="MBD237" s="119"/>
      <c r="MBE237" s="47"/>
      <c r="MBF237" s="47"/>
      <c r="MBG237" s="48"/>
      <c r="MBH237" s="49"/>
      <c r="MBI237" s="28"/>
      <c r="MBJ237" s="196"/>
      <c r="MBK237" s="119"/>
      <c r="MBL237" s="47"/>
      <c r="MBM237" s="47"/>
      <c r="MBN237" s="48"/>
      <c r="MBO237" s="49"/>
      <c r="MBP237" s="28"/>
      <c r="MBQ237" s="196"/>
      <c r="MBR237" s="119"/>
      <c r="MBS237" s="47"/>
      <c r="MBT237" s="47"/>
      <c r="MBU237" s="48"/>
      <c r="MBV237" s="49"/>
      <c r="MBW237" s="28"/>
      <c r="MBX237" s="196"/>
      <c r="MBY237" s="119"/>
      <c r="MBZ237" s="47"/>
      <c r="MCA237" s="47"/>
      <c r="MCB237" s="48"/>
      <c r="MCC237" s="49"/>
      <c r="MCD237" s="28"/>
      <c r="MCE237" s="196"/>
      <c r="MCF237" s="119"/>
      <c r="MCG237" s="47"/>
      <c r="MCH237" s="47"/>
      <c r="MCI237" s="48"/>
      <c r="MCJ237" s="49"/>
      <c r="MCK237" s="28"/>
      <c r="MCL237" s="196"/>
      <c r="MCM237" s="119"/>
      <c r="MCN237" s="47"/>
      <c r="MCO237" s="47"/>
      <c r="MCP237" s="48"/>
      <c r="MCQ237" s="49"/>
      <c r="MCR237" s="28"/>
      <c r="MCS237" s="196"/>
      <c r="MCT237" s="119"/>
      <c r="MCU237" s="47"/>
      <c r="MCV237" s="47"/>
      <c r="MCW237" s="48"/>
      <c r="MCX237" s="49"/>
      <c r="MCY237" s="28"/>
      <c r="MCZ237" s="196"/>
      <c r="MDA237" s="119"/>
      <c r="MDB237" s="47"/>
      <c r="MDC237" s="47"/>
      <c r="MDD237" s="48"/>
      <c r="MDE237" s="49"/>
      <c r="MDF237" s="28"/>
      <c r="MDG237" s="196"/>
      <c r="MDH237" s="119"/>
      <c r="MDI237" s="47"/>
      <c r="MDJ237" s="47"/>
      <c r="MDK237" s="48"/>
      <c r="MDL237" s="49"/>
      <c r="MDM237" s="28"/>
      <c r="MDN237" s="196"/>
      <c r="MDO237" s="119"/>
      <c r="MDP237" s="47"/>
      <c r="MDQ237" s="47"/>
      <c r="MDR237" s="48"/>
      <c r="MDS237" s="49"/>
      <c r="MDT237" s="28"/>
      <c r="MDU237" s="196"/>
      <c r="MDV237" s="119"/>
      <c r="MDW237" s="47"/>
      <c r="MDX237" s="47"/>
      <c r="MDY237" s="48"/>
      <c r="MDZ237" s="49"/>
      <c r="MEA237" s="28"/>
      <c r="MEB237" s="196"/>
      <c r="MEC237" s="119"/>
      <c r="MED237" s="47"/>
      <c r="MEE237" s="47"/>
      <c r="MEF237" s="48"/>
      <c r="MEG237" s="49"/>
      <c r="MEH237" s="28"/>
      <c r="MEI237" s="196"/>
      <c r="MEJ237" s="119"/>
      <c r="MEK237" s="47"/>
      <c r="MEL237" s="47"/>
      <c r="MEM237" s="48"/>
      <c r="MEN237" s="49"/>
      <c r="MEO237" s="28"/>
      <c r="MEP237" s="196"/>
      <c r="MEQ237" s="119"/>
      <c r="MER237" s="47"/>
      <c r="MES237" s="47"/>
      <c r="MET237" s="48"/>
      <c r="MEU237" s="49"/>
      <c r="MEV237" s="28"/>
      <c r="MEW237" s="196"/>
      <c r="MEX237" s="119"/>
      <c r="MEY237" s="47"/>
      <c r="MEZ237" s="47"/>
      <c r="MFA237" s="48"/>
      <c r="MFB237" s="49"/>
      <c r="MFC237" s="28"/>
      <c r="MFD237" s="196"/>
      <c r="MFE237" s="119"/>
      <c r="MFF237" s="47"/>
      <c r="MFG237" s="47"/>
      <c r="MFH237" s="48"/>
      <c r="MFI237" s="49"/>
      <c r="MFJ237" s="28"/>
      <c r="MFK237" s="196"/>
      <c r="MFL237" s="119"/>
      <c r="MFM237" s="47"/>
      <c r="MFN237" s="47"/>
      <c r="MFO237" s="48"/>
      <c r="MFP237" s="49"/>
      <c r="MFQ237" s="28"/>
      <c r="MFR237" s="196"/>
      <c r="MFS237" s="119"/>
      <c r="MFT237" s="47"/>
      <c r="MFU237" s="47"/>
      <c r="MFV237" s="48"/>
      <c r="MFW237" s="49"/>
      <c r="MFX237" s="28"/>
      <c r="MFY237" s="196"/>
      <c r="MFZ237" s="119"/>
      <c r="MGA237" s="47"/>
      <c r="MGB237" s="47"/>
      <c r="MGC237" s="48"/>
      <c r="MGD237" s="49"/>
      <c r="MGE237" s="28"/>
      <c r="MGF237" s="196"/>
      <c r="MGG237" s="119"/>
      <c r="MGH237" s="47"/>
      <c r="MGI237" s="47"/>
      <c r="MGJ237" s="48"/>
      <c r="MGK237" s="49"/>
      <c r="MGL237" s="28"/>
      <c r="MGM237" s="196"/>
      <c r="MGN237" s="119"/>
      <c r="MGO237" s="47"/>
      <c r="MGP237" s="47"/>
      <c r="MGQ237" s="48"/>
      <c r="MGR237" s="49"/>
      <c r="MGS237" s="28"/>
      <c r="MGT237" s="196"/>
      <c r="MGU237" s="119"/>
      <c r="MGV237" s="47"/>
      <c r="MGW237" s="47"/>
      <c r="MGX237" s="48"/>
      <c r="MGY237" s="49"/>
      <c r="MGZ237" s="28"/>
      <c r="MHA237" s="196"/>
      <c r="MHB237" s="119"/>
      <c r="MHC237" s="47"/>
      <c r="MHD237" s="47"/>
      <c r="MHE237" s="48"/>
      <c r="MHF237" s="49"/>
      <c r="MHG237" s="28"/>
      <c r="MHH237" s="196"/>
      <c r="MHI237" s="119"/>
      <c r="MHJ237" s="47"/>
      <c r="MHK237" s="47"/>
      <c r="MHL237" s="48"/>
      <c r="MHM237" s="49"/>
      <c r="MHN237" s="28"/>
      <c r="MHO237" s="196"/>
      <c r="MHP237" s="119"/>
      <c r="MHQ237" s="47"/>
      <c r="MHR237" s="47"/>
      <c r="MHS237" s="48"/>
      <c r="MHT237" s="49"/>
      <c r="MHU237" s="28"/>
      <c r="MHV237" s="196"/>
      <c r="MHW237" s="119"/>
      <c r="MHX237" s="47"/>
      <c r="MHY237" s="47"/>
      <c r="MHZ237" s="48"/>
      <c r="MIA237" s="49"/>
      <c r="MIB237" s="28"/>
      <c r="MIC237" s="196"/>
      <c r="MID237" s="119"/>
      <c r="MIE237" s="47"/>
      <c r="MIF237" s="47"/>
      <c r="MIG237" s="48"/>
      <c r="MIH237" s="49"/>
      <c r="MII237" s="28"/>
      <c r="MIJ237" s="196"/>
      <c r="MIK237" s="119"/>
      <c r="MIL237" s="47"/>
      <c r="MIM237" s="47"/>
      <c r="MIN237" s="48"/>
      <c r="MIO237" s="49"/>
      <c r="MIP237" s="28"/>
      <c r="MIQ237" s="196"/>
      <c r="MIR237" s="119"/>
      <c r="MIS237" s="47"/>
      <c r="MIT237" s="47"/>
      <c r="MIU237" s="48"/>
      <c r="MIV237" s="49"/>
      <c r="MIW237" s="28"/>
      <c r="MIX237" s="196"/>
      <c r="MIY237" s="119"/>
      <c r="MIZ237" s="47"/>
      <c r="MJA237" s="47"/>
      <c r="MJB237" s="48"/>
      <c r="MJC237" s="49"/>
      <c r="MJD237" s="28"/>
      <c r="MJE237" s="196"/>
      <c r="MJF237" s="119"/>
      <c r="MJG237" s="47"/>
      <c r="MJH237" s="47"/>
      <c r="MJI237" s="48"/>
      <c r="MJJ237" s="49"/>
      <c r="MJK237" s="28"/>
      <c r="MJL237" s="196"/>
      <c r="MJM237" s="119"/>
      <c r="MJN237" s="47"/>
      <c r="MJO237" s="47"/>
      <c r="MJP237" s="48"/>
      <c r="MJQ237" s="49"/>
      <c r="MJR237" s="28"/>
      <c r="MJS237" s="196"/>
      <c r="MJT237" s="119"/>
      <c r="MJU237" s="47"/>
      <c r="MJV237" s="47"/>
      <c r="MJW237" s="48"/>
      <c r="MJX237" s="49"/>
      <c r="MJY237" s="28"/>
      <c r="MJZ237" s="196"/>
      <c r="MKA237" s="119"/>
      <c r="MKB237" s="47"/>
      <c r="MKC237" s="47"/>
      <c r="MKD237" s="48"/>
      <c r="MKE237" s="49"/>
      <c r="MKF237" s="28"/>
      <c r="MKG237" s="196"/>
      <c r="MKH237" s="119"/>
      <c r="MKI237" s="47"/>
      <c r="MKJ237" s="47"/>
      <c r="MKK237" s="48"/>
      <c r="MKL237" s="49"/>
      <c r="MKM237" s="28"/>
      <c r="MKN237" s="196"/>
      <c r="MKO237" s="119"/>
      <c r="MKP237" s="47"/>
      <c r="MKQ237" s="47"/>
      <c r="MKR237" s="48"/>
      <c r="MKS237" s="49"/>
      <c r="MKT237" s="28"/>
      <c r="MKU237" s="196"/>
      <c r="MKV237" s="119"/>
      <c r="MKW237" s="47"/>
      <c r="MKX237" s="47"/>
      <c r="MKY237" s="48"/>
      <c r="MKZ237" s="49"/>
      <c r="MLA237" s="28"/>
      <c r="MLB237" s="196"/>
      <c r="MLC237" s="119"/>
      <c r="MLD237" s="47"/>
      <c r="MLE237" s="47"/>
      <c r="MLF237" s="48"/>
      <c r="MLG237" s="49"/>
      <c r="MLH237" s="28"/>
      <c r="MLI237" s="196"/>
      <c r="MLJ237" s="119"/>
      <c r="MLK237" s="47"/>
      <c r="MLL237" s="47"/>
      <c r="MLM237" s="48"/>
      <c r="MLN237" s="49"/>
      <c r="MLO237" s="28"/>
      <c r="MLP237" s="196"/>
      <c r="MLQ237" s="119"/>
      <c r="MLR237" s="47"/>
      <c r="MLS237" s="47"/>
      <c r="MLT237" s="48"/>
      <c r="MLU237" s="49"/>
      <c r="MLV237" s="28"/>
      <c r="MLW237" s="196"/>
      <c r="MLX237" s="119"/>
      <c r="MLY237" s="47"/>
      <c r="MLZ237" s="47"/>
      <c r="MMA237" s="48"/>
      <c r="MMB237" s="49"/>
      <c r="MMC237" s="28"/>
      <c r="MMD237" s="196"/>
      <c r="MME237" s="119"/>
      <c r="MMF237" s="47"/>
      <c r="MMG237" s="47"/>
      <c r="MMH237" s="48"/>
      <c r="MMI237" s="49"/>
      <c r="MMJ237" s="28"/>
      <c r="MMK237" s="196"/>
      <c r="MML237" s="119"/>
      <c r="MMM237" s="47"/>
      <c r="MMN237" s="47"/>
      <c r="MMO237" s="48"/>
      <c r="MMP237" s="49"/>
      <c r="MMQ237" s="28"/>
      <c r="MMR237" s="196"/>
      <c r="MMS237" s="119"/>
      <c r="MMT237" s="47"/>
      <c r="MMU237" s="47"/>
      <c r="MMV237" s="48"/>
      <c r="MMW237" s="49"/>
      <c r="MMX237" s="28"/>
      <c r="MMY237" s="196"/>
      <c r="MMZ237" s="119"/>
      <c r="MNA237" s="47"/>
      <c r="MNB237" s="47"/>
      <c r="MNC237" s="48"/>
      <c r="MND237" s="49"/>
      <c r="MNE237" s="28"/>
      <c r="MNF237" s="196"/>
      <c r="MNG237" s="119"/>
      <c r="MNH237" s="47"/>
      <c r="MNI237" s="47"/>
      <c r="MNJ237" s="48"/>
      <c r="MNK237" s="49"/>
      <c r="MNL237" s="28"/>
      <c r="MNM237" s="196"/>
      <c r="MNN237" s="119"/>
      <c r="MNO237" s="47"/>
      <c r="MNP237" s="47"/>
      <c r="MNQ237" s="48"/>
      <c r="MNR237" s="49"/>
      <c r="MNS237" s="28"/>
      <c r="MNT237" s="196"/>
      <c r="MNU237" s="119"/>
      <c r="MNV237" s="47"/>
      <c r="MNW237" s="47"/>
      <c r="MNX237" s="48"/>
      <c r="MNY237" s="49"/>
      <c r="MNZ237" s="28"/>
      <c r="MOA237" s="196"/>
      <c r="MOB237" s="119"/>
      <c r="MOC237" s="47"/>
      <c r="MOD237" s="47"/>
      <c r="MOE237" s="48"/>
      <c r="MOF237" s="49"/>
      <c r="MOG237" s="28"/>
      <c r="MOH237" s="196"/>
      <c r="MOI237" s="119"/>
      <c r="MOJ237" s="47"/>
      <c r="MOK237" s="47"/>
      <c r="MOL237" s="48"/>
      <c r="MOM237" s="49"/>
      <c r="MON237" s="28"/>
      <c r="MOO237" s="196"/>
      <c r="MOP237" s="119"/>
      <c r="MOQ237" s="47"/>
      <c r="MOR237" s="47"/>
      <c r="MOS237" s="48"/>
      <c r="MOT237" s="49"/>
      <c r="MOU237" s="28"/>
      <c r="MOV237" s="196"/>
      <c r="MOW237" s="119"/>
      <c r="MOX237" s="47"/>
      <c r="MOY237" s="47"/>
      <c r="MOZ237" s="48"/>
      <c r="MPA237" s="49"/>
      <c r="MPB237" s="28"/>
      <c r="MPC237" s="196"/>
      <c r="MPD237" s="119"/>
      <c r="MPE237" s="47"/>
      <c r="MPF237" s="47"/>
      <c r="MPG237" s="48"/>
      <c r="MPH237" s="49"/>
      <c r="MPI237" s="28"/>
      <c r="MPJ237" s="196"/>
      <c r="MPK237" s="119"/>
      <c r="MPL237" s="47"/>
      <c r="MPM237" s="47"/>
      <c r="MPN237" s="48"/>
      <c r="MPO237" s="49"/>
      <c r="MPP237" s="28"/>
      <c r="MPQ237" s="196"/>
      <c r="MPR237" s="119"/>
      <c r="MPS237" s="47"/>
      <c r="MPT237" s="47"/>
      <c r="MPU237" s="48"/>
      <c r="MPV237" s="49"/>
      <c r="MPW237" s="28"/>
      <c r="MPX237" s="196"/>
      <c r="MPY237" s="119"/>
      <c r="MPZ237" s="47"/>
      <c r="MQA237" s="47"/>
      <c r="MQB237" s="48"/>
      <c r="MQC237" s="49"/>
      <c r="MQD237" s="28"/>
      <c r="MQE237" s="196"/>
      <c r="MQF237" s="119"/>
      <c r="MQG237" s="47"/>
      <c r="MQH237" s="47"/>
      <c r="MQI237" s="48"/>
      <c r="MQJ237" s="49"/>
      <c r="MQK237" s="28"/>
      <c r="MQL237" s="196"/>
      <c r="MQM237" s="119"/>
      <c r="MQN237" s="47"/>
      <c r="MQO237" s="47"/>
      <c r="MQP237" s="48"/>
      <c r="MQQ237" s="49"/>
      <c r="MQR237" s="28"/>
      <c r="MQS237" s="196"/>
      <c r="MQT237" s="119"/>
      <c r="MQU237" s="47"/>
      <c r="MQV237" s="47"/>
      <c r="MQW237" s="48"/>
      <c r="MQX237" s="49"/>
      <c r="MQY237" s="28"/>
      <c r="MQZ237" s="196"/>
      <c r="MRA237" s="119"/>
      <c r="MRB237" s="47"/>
      <c r="MRC237" s="47"/>
      <c r="MRD237" s="48"/>
      <c r="MRE237" s="49"/>
      <c r="MRF237" s="28"/>
      <c r="MRG237" s="196"/>
      <c r="MRH237" s="119"/>
      <c r="MRI237" s="47"/>
      <c r="MRJ237" s="47"/>
      <c r="MRK237" s="48"/>
      <c r="MRL237" s="49"/>
      <c r="MRM237" s="28"/>
      <c r="MRN237" s="196"/>
      <c r="MRO237" s="119"/>
      <c r="MRP237" s="47"/>
      <c r="MRQ237" s="47"/>
      <c r="MRR237" s="48"/>
      <c r="MRS237" s="49"/>
      <c r="MRT237" s="28"/>
      <c r="MRU237" s="196"/>
      <c r="MRV237" s="119"/>
      <c r="MRW237" s="47"/>
      <c r="MRX237" s="47"/>
      <c r="MRY237" s="48"/>
      <c r="MRZ237" s="49"/>
      <c r="MSA237" s="28"/>
      <c r="MSB237" s="196"/>
      <c r="MSC237" s="119"/>
      <c r="MSD237" s="47"/>
      <c r="MSE237" s="47"/>
      <c r="MSF237" s="48"/>
      <c r="MSG237" s="49"/>
      <c r="MSH237" s="28"/>
      <c r="MSI237" s="196"/>
      <c r="MSJ237" s="119"/>
      <c r="MSK237" s="47"/>
      <c r="MSL237" s="47"/>
      <c r="MSM237" s="48"/>
      <c r="MSN237" s="49"/>
      <c r="MSO237" s="28"/>
      <c r="MSP237" s="196"/>
      <c r="MSQ237" s="119"/>
      <c r="MSR237" s="47"/>
      <c r="MSS237" s="47"/>
      <c r="MST237" s="48"/>
      <c r="MSU237" s="49"/>
      <c r="MSV237" s="28"/>
      <c r="MSW237" s="196"/>
      <c r="MSX237" s="119"/>
      <c r="MSY237" s="47"/>
      <c r="MSZ237" s="47"/>
      <c r="MTA237" s="48"/>
      <c r="MTB237" s="49"/>
      <c r="MTC237" s="28"/>
      <c r="MTD237" s="196"/>
      <c r="MTE237" s="119"/>
      <c r="MTF237" s="47"/>
      <c r="MTG237" s="47"/>
      <c r="MTH237" s="48"/>
      <c r="MTI237" s="49"/>
      <c r="MTJ237" s="28"/>
      <c r="MTK237" s="196"/>
      <c r="MTL237" s="119"/>
      <c r="MTM237" s="47"/>
      <c r="MTN237" s="47"/>
      <c r="MTO237" s="48"/>
      <c r="MTP237" s="49"/>
      <c r="MTQ237" s="28"/>
      <c r="MTR237" s="196"/>
      <c r="MTS237" s="119"/>
      <c r="MTT237" s="47"/>
      <c r="MTU237" s="47"/>
      <c r="MTV237" s="48"/>
      <c r="MTW237" s="49"/>
      <c r="MTX237" s="28"/>
      <c r="MTY237" s="196"/>
      <c r="MTZ237" s="119"/>
      <c r="MUA237" s="47"/>
      <c r="MUB237" s="47"/>
      <c r="MUC237" s="48"/>
      <c r="MUD237" s="49"/>
      <c r="MUE237" s="28"/>
      <c r="MUF237" s="196"/>
      <c r="MUG237" s="119"/>
      <c r="MUH237" s="47"/>
      <c r="MUI237" s="47"/>
      <c r="MUJ237" s="48"/>
      <c r="MUK237" s="49"/>
      <c r="MUL237" s="28"/>
      <c r="MUM237" s="196"/>
      <c r="MUN237" s="119"/>
      <c r="MUO237" s="47"/>
      <c r="MUP237" s="47"/>
      <c r="MUQ237" s="48"/>
      <c r="MUR237" s="49"/>
      <c r="MUS237" s="28"/>
      <c r="MUT237" s="196"/>
      <c r="MUU237" s="119"/>
      <c r="MUV237" s="47"/>
      <c r="MUW237" s="47"/>
      <c r="MUX237" s="48"/>
      <c r="MUY237" s="49"/>
      <c r="MUZ237" s="28"/>
      <c r="MVA237" s="196"/>
      <c r="MVB237" s="119"/>
      <c r="MVC237" s="47"/>
      <c r="MVD237" s="47"/>
      <c r="MVE237" s="48"/>
      <c r="MVF237" s="49"/>
      <c r="MVG237" s="28"/>
      <c r="MVH237" s="196"/>
      <c r="MVI237" s="119"/>
      <c r="MVJ237" s="47"/>
      <c r="MVK237" s="47"/>
      <c r="MVL237" s="48"/>
      <c r="MVM237" s="49"/>
      <c r="MVN237" s="28"/>
      <c r="MVO237" s="196"/>
      <c r="MVP237" s="119"/>
      <c r="MVQ237" s="47"/>
      <c r="MVR237" s="47"/>
      <c r="MVS237" s="48"/>
      <c r="MVT237" s="49"/>
      <c r="MVU237" s="28"/>
      <c r="MVV237" s="196"/>
      <c r="MVW237" s="119"/>
      <c r="MVX237" s="47"/>
      <c r="MVY237" s="47"/>
      <c r="MVZ237" s="48"/>
      <c r="MWA237" s="49"/>
      <c r="MWB237" s="28"/>
      <c r="MWC237" s="196"/>
      <c r="MWD237" s="119"/>
      <c r="MWE237" s="47"/>
      <c r="MWF237" s="47"/>
      <c r="MWG237" s="48"/>
      <c r="MWH237" s="49"/>
      <c r="MWI237" s="28"/>
      <c r="MWJ237" s="196"/>
      <c r="MWK237" s="119"/>
      <c r="MWL237" s="47"/>
      <c r="MWM237" s="47"/>
      <c r="MWN237" s="48"/>
      <c r="MWO237" s="49"/>
      <c r="MWP237" s="28"/>
      <c r="MWQ237" s="196"/>
      <c r="MWR237" s="119"/>
      <c r="MWS237" s="47"/>
      <c r="MWT237" s="47"/>
      <c r="MWU237" s="48"/>
      <c r="MWV237" s="49"/>
      <c r="MWW237" s="28"/>
      <c r="MWX237" s="196"/>
      <c r="MWY237" s="119"/>
      <c r="MWZ237" s="47"/>
      <c r="MXA237" s="47"/>
      <c r="MXB237" s="48"/>
      <c r="MXC237" s="49"/>
      <c r="MXD237" s="28"/>
      <c r="MXE237" s="196"/>
      <c r="MXF237" s="119"/>
      <c r="MXG237" s="47"/>
      <c r="MXH237" s="47"/>
      <c r="MXI237" s="48"/>
      <c r="MXJ237" s="49"/>
      <c r="MXK237" s="28"/>
      <c r="MXL237" s="196"/>
      <c r="MXM237" s="119"/>
      <c r="MXN237" s="47"/>
      <c r="MXO237" s="47"/>
      <c r="MXP237" s="48"/>
      <c r="MXQ237" s="49"/>
      <c r="MXR237" s="28"/>
      <c r="MXS237" s="196"/>
      <c r="MXT237" s="119"/>
      <c r="MXU237" s="47"/>
      <c r="MXV237" s="47"/>
      <c r="MXW237" s="48"/>
      <c r="MXX237" s="49"/>
      <c r="MXY237" s="28"/>
      <c r="MXZ237" s="196"/>
      <c r="MYA237" s="119"/>
      <c r="MYB237" s="47"/>
      <c r="MYC237" s="47"/>
      <c r="MYD237" s="48"/>
      <c r="MYE237" s="49"/>
      <c r="MYF237" s="28"/>
      <c r="MYG237" s="196"/>
      <c r="MYH237" s="119"/>
      <c r="MYI237" s="47"/>
      <c r="MYJ237" s="47"/>
      <c r="MYK237" s="48"/>
      <c r="MYL237" s="49"/>
      <c r="MYM237" s="28"/>
      <c r="MYN237" s="196"/>
      <c r="MYO237" s="119"/>
      <c r="MYP237" s="47"/>
      <c r="MYQ237" s="47"/>
      <c r="MYR237" s="48"/>
      <c r="MYS237" s="49"/>
      <c r="MYT237" s="28"/>
      <c r="MYU237" s="196"/>
      <c r="MYV237" s="119"/>
      <c r="MYW237" s="47"/>
      <c r="MYX237" s="47"/>
      <c r="MYY237" s="48"/>
      <c r="MYZ237" s="49"/>
      <c r="MZA237" s="28"/>
      <c r="MZB237" s="196"/>
      <c r="MZC237" s="119"/>
      <c r="MZD237" s="47"/>
      <c r="MZE237" s="47"/>
      <c r="MZF237" s="48"/>
      <c r="MZG237" s="49"/>
      <c r="MZH237" s="28"/>
      <c r="MZI237" s="196"/>
      <c r="MZJ237" s="119"/>
      <c r="MZK237" s="47"/>
      <c r="MZL237" s="47"/>
      <c r="MZM237" s="48"/>
      <c r="MZN237" s="49"/>
      <c r="MZO237" s="28"/>
      <c r="MZP237" s="196"/>
      <c r="MZQ237" s="119"/>
      <c r="MZR237" s="47"/>
      <c r="MZS237" s="47"/>
      <c r="MZT237" s="48"/>
      <c r="MZU237" s="49"/>
      <c r="MZV237" s="28"/>
      <c r="MZW237" s="196"/>
      <c r="MZX237" s="119"/>
      <c r="MZY237" s="47"/>
      <c r="MZZ237" s="47"/>
      <c r="NAA237" s="48"/>
      <c r="NAB237" s="49"/>
      <c r="NAC237" s="28"/>
      <c r="NAD237" s="196"/>
      <c r="NAE237" s="119"/>
      <c r="NAF237" s="47"/>
      <c r="NAG237" s="47"/>
      <c r="NAH237" s="48"/>
      <c r="NAI237" s="49"/>
      <c r="NAJ237" s="28"/>
      <c r="NAK237" s="196"/>
      <c r="NAL237" s="119"/>
      <c r="NAM237" s="47"/>
      <c r="NAN237" s="47"/>
      <c r="NAO237" s="48"/>
      <c r="NAP237" s="49"/>
      <c r="NAQ237" s="28"/>
      <c r="NAR237" s="196"/>
      <c r="NAS237" s="119"/>
      <c r="NAT237" s="47"/>
      <c r="NAU237" s="47"/>
      <c r="NAV237" s="48"/>
      <c r="NAW237" s="49"/>
      <c r="NAX237" s="28"/>
      <c r="NAY237" s="196"/>
      <c r="NAZ237" s="119"/>
      <c r="NBA237" s="47"/>
      <c r="NBB237" s="47"/>
      <c r="NBC237" s="48"/>
      <c r="NBD237" s="49"/>
      <c r="NBE237" s="28"/>
      <c r="NBF237" s="196"/>
      <c r="NBG237" s="119"/>
      <c r="NBH237" s="47"/>
      <c r="NBI237" s="47"/>
      <c r="NBJ237" s="48"/>
      <c r="NBK237" s="49"/>
      <c r="NBL237" s="28"/>
      <c r="NBM237" s="196"/>
      <c r="NBN237" s="119"/>
      <c r="NBO237" s="47"/>
      <c r="NBP237" s="47"/>
      <c r="NBQ237" s="48"/>
      <c r="NBR237" s="49"/>
      <c r="NBS237" s="28"/>
      <c r="NBT237" s="196"/>
      <c r="NBU237" s="119"/>
      <c r="NBV237" s="47"/>
      <c r="NBW237" s="47"/>
      <c r="NBX237" s="48"/>
      <c r="NBY237" s="49"/>
      <c r="NBZ237" s="28"/>
      <c r="NCA237" s="196"/>
      <c r="NCB237" s="119"/>
      <c r="NCC237" s="47"/>
      <c r="NCD237" s="47"/>
      <c r="NCE237" s="48"/>
      <c r="NCF237" s="49"/>
      <c r="NCG237" s="28"/>
      <c r="NCH237" s="196"/>
      <c r="NCI237" s="119"/>
      <c r="NCJ237" s="47"/>
      <c r="NCK237" s="47"/>
      <c r="NCL237" s="48"/>
      <c r="NCM237" s="49"/>
      <c r="NCN237" s="28"/>
      <c r="NCO237" s="196"/>
      <c r="NCP237" s="119"/>
      <c r="NCQ237" s="47"/>
      <c r="NCR237" s="47"/>
      <c r="NCS237" s="48"/>
      <c r="NCT237" s="49"/>
      <c r="NCU237" s="28"/>
      <c r="NCV237" s="196"/>
      <c r="NCW237" s="119"/>
      <c r="NCX237" s="47"/>
      <c r="NCY237" s="47"/>
      <c r="NCZ237" s="48"/>
      <c r="NDA237" s="49"/>
      <c r="NDB237" s="28"/>
      <c r="NDC237" s="196"/>
      <c r="NDD237" s="119"/>
      <c r="NDE237" s="47"/>
      <c r="NDF237" s="47"/>
      <c r="NDG237" s="48"/>
      <c r="NDH237" s="49"/>
      <c r="NDI237" s="28"/>
      <c r="NDJ237" s="196"/>
      <c r="NDK237" s="119"/>
      <c r="NDL237" s="47"/>
      <c r="NDM237" s="47"/>
      <c r="NDN237" s="48"/>
      <c r="NDO237" s="49"/>
      <c r="NDP237" s="28"/>
      <c r="NDQ237" s="196"/>
      <c r="NDR237" s="119"/>
      <c r="NDS237" s="47"/>
      <c r="NDT237" s="47"/>
      <c r="NDU237" s="48"/>
      <c r="NDV237" s="49"/>
      <c r="NDW237" s="28"/>
      <c r="NDX237" s="196"/>
      <c r="NDY237" s="119"/>
      <c r="NDZ237" s="47"/>
      <c r="NEA237" s="47"/>
      <c r="NEB237" s="48"/>
      <c r="NEC237" s="49"/>
      <c r="NED237" s="28"/>
      <c r="NEE237" s="196"/>
      <c r="NEF237" s="119"/>
      <c r="NEG237" s="47"/>
      <c r="NEH237" s="47"/>
      <c r="NEI237" s="48"/>
      <c r="NEJ237" s="49"/>
      <c r="NEK237" s="28"/>
      <c r="NEL237" s="196"/>
      <c r="NEM237" s="119"/>
      <c r="NEN237" s="47"/>
      <c r="NEO237" s="47"/>
      <c r="NEP237" s="48"/>
      <c r="NEQ237" s="49"/>
      <c r="NER237" s="28"/>
      <c r="NES237" s="196"/>
      <c r="NET237" s="119"/>
      <c r="NEU237" s="47"/>
      <c r="NEV237" s="47"/>
      <c r="NEW237" s="48"/>
      <c r="NEX237" s="49"/>
      <c r="NEY237" s="28"/>
      <c r="NEZ237" s="196"/>
      <c r="NFA237" s="119"/>
      <c r="NFB237" s="47"/>
      <c r="NFC237" s="47"/>
      <c r="NFD237" s="48"/>
      <c r="NFE237" s="49"/>
      <c r="NFF237" s="28"/>
      <c r="NFG237" s="196"/>
      <c r="NFH237" s="119"/>
      <c r="NFI237" s="47"/>
      <c r="NFJ237" s="47"/>
      <c r="NFK237" s="48"/>
      <c r="NFL237" s="49"/>
      <c r="NFM237" s="28"/>
      <c r="NFN237" s="196"/>
      <c r="NFO237" s="119"/>
      <c r="NFP237" s="47"/>
      <c r="NFQ237" s="47"/>
      <c r="NFR237" s="48"/>
      <c r="NFS237" s="49"/>
      <c r="NFT237" s="28"/>
      <c r="NFU237" s="196"/>
      <c r="NFV237" s="119"/>
      <c r="NFW237" s="47"/>
      <c r="NFX237" s="47"/>
      <c r="NFY237" s="48"/>
      <c r="NFZ237" s="49"/>
      <c r="NGA237" s="28"/>
      <c r="NGB237" s="196"/>
      <c r="NGC237" s="119"/>
      <c r="NGD237" s="47"/>
      <c r="NGE237" s="47"/>
      <c r="NGF237" s="48"/>
      <c r="NGG237" s="49"/>
      <c r="NGH237" s="28"/>
      <c r="NGI237" s="196"/>
      <c r="NGJ237" s="119"/>
      <c r="NGK237" s="47"/>
      <c r="NGL237" s="47"/>
      <c r="NGM237" s="48"/>
      <c r="NGN237" s="49"/>
      <c r="NGO237" s="28"/>
      <c r="NGP237" s="196"/>
      <c r="NGQ237" s="119"/>
      <c r="NGR237" s="47"/>
      <c r="NGS237" s="47"/>
      <c r="NGT237" s="48"/>
      <c r="NGU237" s="49"/>
      <c r="NGV237" s="28"/>
      <c r="NGW237" s="196"/>
      <c r="NGX237" s="119"/>
      <c r="NGY237" s="47"/>
      <c r="NGZ237" s="47"/>
      <c r="NHA237" s="48"/>
      <c r="NHB237" s="49"/>
      <c r="NHC237" s="28"/>
      <c r="NHD237" s="196"/>
      <c r="NHE237" s="119"/>
      <c r="NHF237" s="47"/>
      <c r="NHG237" s="47"/>
      <c r="NHH237" s="48"/>
      <c r="NHI237" s="49"/>
      <c r="NHJ237" s="28"/>
      <c r="NHK237" s="196"/>
      <c r="NHL237" s="119"/>
      <c r="NHM237" s="47"/>
      <c r="NHN237" s="47"/>
      <c r="NHO237" s="48"/>
      <c r="NHP237" s="49"/>
      <c r="NHQ237" s="28"/>
      <c r="NHR237" s="196"/>
      <c r="NHS237" s="119"/>
      <c r="NHT237" s="47"/>
      <c r="NHU237" s="47"/>
      <c r="NHV237" s="48"/>
      <c r="NHW237" s="49"/>
      <c r="NHX237" s="28"/>
      <c r="NHY237" s="196"/>
      <c r="NHZ237" s="119"/>
      <c r="NIA237" s="47"/>
      <c r="NIB237" s="47"/>
      <c r="NIC237" s="48"/>
      <c r="NID237" s="49"/>
      <c r="NIE237" s="28"/>
      <c r="NIF237" s="196"/>
      <c r="NIG237" s="119"/>
      <c r="NIH237" s="47"/>
      <c r="NII237" s="47"/>
      <c r="NIJ237" s="48"/>
      <c r="NIK237" s="49"/>
      <c r="NIL237" s="28"/>
      <c r="NIM237" s="196"/>
      <c r="NIN237" s="119"/>
      <c r="NIO237" s="47"/>
      <c r="NIP237" s="47"/>
      <c r="NIQ237" s="48"/>
      <c r="NIR237" s="49"/>
      <c r="NIS237" s="28"/>
      <c r="NIT237" s="196"/>
      <c r="NIU237" s="119"/>
      <c r="NIV237" s="47"/>
      <c r="NIW237" s="47"/>
      <c r="NIX237" s="48"/>
      <c r="NIY237" s="49"/>
      <c r="NIZ237" s="28"/>
      <c r="NJA237" s="196"/>
      <c r="NJB237" s="119"/>
      <c r="NJC237" s="47"/>
      <c r="NJD237" s="47"/>
      <c r="NJE237" s="48"/>
      <c r="NJF237" s="49"/>
      <c r="NJG237" s="28"/>
      <c r="NJH237" s="196"/>
      <c r="NJI237" s="119"/>
      <c r="NJJ237" s="47"/>
      <c r="NJK237" s="47"/>
      <c r="NJL237" s="48"/>
      <c r="NJM237" s="49"/>
      <c r="NJN237" s="28"/>
      <c r="NJO237" s="196"/>
      <c r="NJP237" s="119"/>
      <c r="NJQ237" s="47"/>
      <c r="NJR237" s="47"/>
      <c r="NJS237" s="48"/>
      <c r="NJT237" s="49"/>
      <c r="NJU237" s="28"/>
      <c r="NJV237" s="196"/>
      <c r="NJW237" s="119"/>
      <c r="NJX237" s="47"/>
      <c r="NJY237" s="47"/>
      <c r="NJZ237" s="48"/>
      <c r="NKA237" s="49"/>
      <c r="NKB237" s="28"/>
      <c r="NKC237" s="196"/>
      <c r="NKD237" s="119"/>
      <c r="NKE237" s="47"/>
      <c r="NKF237" s="47"/>
      <c r="NKG237" s="48"/>
      <c r="NKH237" s="49"/>
      <c r="NKI237" s="28"/>
      <c r="NKJ237" s="196"/>
      <c r="NKK237" s="119"/>
      <c r="NKL237" s="47"/>
      <c r="NKM237" s="47"/>
      <c r="NKN237" s="48"/>
      <c r="NKO237" s="49"/>
      <c r="NKP237" s="28"/>
      <c r="NKQ237" s="196"/>
      <c r="NKR237" s="119"/>
      <c r="NKS237" s="47"/>
      <c r="NKT237" s="47"/>
      <c r="NKU237" s="48"/>
      <c r="NKV237" s="49"/>
      <c r="NKW237" s="28"/>
      <c r="NKX237" s="196"/>
      <c r="NKY237" s="119"/>
      <c r="NKZ237" s="47"/>
      <c r="NLA237" s="47"/>
      <c r="NLB237" s="48"/>
      <c r="NLC237" s="49"/>
      <c r="NLD237" s="28"/>
      <c r="NLE237" s="196"/>
      <c r="NLF237" s="119"/>
      <c r="NLG237" s="47"/>
      <c r="NLH237" s="47"/>
      <c r="NLI237" s="48"/>
      <c r="NLJ237" s="49"/>
      <c r="NLK237" s="28"/>
      <c r="NLL237" s="196"/>
      <c r="NLM237" s="119"/>
      <c r="NLN237" s="47"/>
      <c r="NLO237" s="47"/>
      <c r="NLP237" s="48"/>
      <c r="NLQ237" s="49"/>
      <c r="NLR237" s="28"/>
      <c r="NLS237" s="196"/>
      <c r="NLT237" s="119"/>
      <c r="NLU237" s="47"/>
      <c r="NLV237" s="47"/>
      <c r="NLW237" s="48"/>
      <c r="NLX237" s="49"/>
      <c r="NLY237" s="28"/>
      <c r="NLZ237" s="196"/>
      <c r="NMA237" s="119"/>
      <c r="NMB237" s="47"/>
      <c r="NMC237" s="47"/>
      <c r="NMD237" s="48"/>
      <c r="NME237" s="49"/>
      <c r="NMF237" s="28"/>
      <c r="NMG237" s="196"/>
      <c r="NMH237" s="119"/>
      <c r="NMI237" s="47"/>
      <c r="NMJ237" s="47"/>
      <c r="NMK237" s="48"/>
      <c r="NML237" s="49"/>
      <c r="NMM237" s="28"/>
      <c r="NMN237" s="196"/>
      <c r="NMO237" s="119"/>
      <c r="NMP237" s="47"/>
      <c r="NMQ237" s="47"/>
      <c r="NMR237" s="48"/>
      <c r="NMS237" s="49"/>
      <c r="NMT237" s="28"/>
      <c r="NMU237" s="196"/>
      <c r="NMV237" s="119"/>
      <c r="NMW237" s="47"/>
      <c r="NMX237" s="47"/>
      <c r="NMY237" s="48"/>
      <c r="NMZ237" s="49"/>
      <c r="NNA237" s="28"/>
      <c r="NNB237" s="196"/>
      <c r="NNC237" s="119"/>
      <c r="NND237" s="47"/>
      <c r="NNE237" s="47"/>
      <c r="NNF237" s="48"/>
      <c r="NNG237" s="49"/>
      <c r="NNH237" s="28"/>
      <c r="NNI237" s="196"/>
      <c r="NNJ237" s="119"/>
      <c r="NNK237" s="47"/>
      <c r="NNL237" s="47"/>
      <c r="NNM237" s="48"/>
      <c r="NNN237" s="49"/>
      <c r="NNO237" s="28"/>
      <c r="NNP237" s="196"/>
      <c r="NNQ237" s="119"/>
      <c r="NNR237" s="47"/>
      <c r="NNS237" s="47"/>
      <c r="NNT237" s="48"/>
      <c r="NNU237" s="49"/>
      <c r="NNV237" s="28"/>
      <c r="NNW237" s="196"/>
      <c r="NNX237" s="119"/>
      <c r="NNY237" s="47"/>
      <c r="NNZ237" s="47"/>
      <c r="NOA237" s="48"/>
      <c r="NOB237" s="49"/>
      <c r="NOC237" s="28"/>
      <c r="NOD237" s="196"/>
      <c r="NOE237" s="119"/>
      <c r="NOF237" s="47"/>
      <c r="NOG237" s="47"/>
      <c r="NOH237" s="48"/>
      <c r="NOI237" s="49"/>
      <c r="NOJ237" s="28"/>
      <c r="NOK237" s="196"/>
      <c r="NOL237" s="119"/>
      <c r="NOM237" s="47"/>
      <c r="NON237" s="47"/>
      <c r="NOO237" s="48"/>
      <c r="NOP237" s="49"/>
      <c r="NOQ237" s="28"/>
      <c r="NOR237" s="196"/>
      <c r="NOS237" s="119"/>
      <c r="NOT237" s="47"/>
      <c r="NOU237" s="47"/>
      <c r="NOV237" s="48"/>
      <c r="NOW237" s="49"/>
      <c r="NOX237" s="28"/>
      <c r="NOY237" s="196"/>
      <c r="NOZ237" s="119"/>
      <c r="NPA237" s="47"/>
      <c r="NPB237" s="47"/>
      <c r="NPC237" s="48"/>
      <c r="NPD237" s="49"/>
      <c r="NPE237" s="28"/>
      <c r="NPF237" s="196"/>
      <c r="NPG237" s="119"/>
      <c r="NPH237" s="47"/>
      <c r="NPI237" s="47"/>
      <c r="NPJ237" s="48"/>
      <c r="NPK237" s="49"/>
      <c r="NPL237" s="28"/>
      <c r="NPM237" s="196"/>
      <c r="NPN237" s="119"/>
      <c r="NPO237" s="47"/>
      <c r="NPP237" s="47"/>
      <c r="NPQ237" s="48"/>
      <c r="NPR237" s="49"/>
      <c r="NPS237" s="28"/>
      <c r="NPT237" s="196"/>
      <c r="NPU237" s="119"/>
      <c r="NPV237" s="47"/>
      <c r="NPW237" s="47"/>
      <c r="NPX237" s="48"/>
      <c r="NPY237" s="49"/>
      <c r="NPZ237" s="28"/>
      <c r="NQA237" s="196"/>
      <c r="NQB237" s="119"/>
      <c r="NQC237" s="47"/>
      <c r="NQD237" s="47"/>
      <c r="NQE237" s="48"/>
      <c r="NQF237" s="49"/>
      <c r="NQG237" s="28"/>
      <c r="NQH237" s="196"/>
      <c r="NQI237" s="119"/>
      <c r="NQJ237" s="47"/>
      <c r="NQK237" s="47"/>
      <c r="NQL237" s="48"/>
      <c r="NQM237" s="49"/>
      <c r="NQN237" s="28"/>
      <c r="NQO237" s="196"/>
      <c r="NQP237" s="119"/>
      <c r="NQQ237" s="47"/>
      <c r="NQR237" s="47"/>
      <c r="NQS237" s="48"/>
      <c r="NQT237" s="49"/>
      <c r="NQU237" s="28"/>
      <c r="NQV237" s="196"/>
      <c r="NQW237" s="119"/>
      <c r="NQX237" s="47"/>
      <c r="NQY237" s="47"/>
      <c r="NQZ237" s="48"/>
      <c r="NRA237" s="49"/>
      <c r="NRB237" s="28"/>
      <c r="NRC237" s="196"/>
      <c r="NRD237" s="119"/>
      <c r="NRE237" s="47"/>
      <c r="NRF237" s="47"/>
      <c r="NRG237" s="48"/>
      <c r="NRH237" s="49"/>
      <c r="NRI237" s="28"/>
      <c r="NRJ237" s="196"/>
      <c r="NRK237" s="119"/>
      <c r="NRL237" s="47"/>
      <c r="NRM237" s="47"/>
      <c r="NRN237" s="48"/>
      <c r="NRO237" s="49"/>
      <c r="NRP237" s="28"/>
      <c r="NRQ237" s="196"/>
      <c r="NRR237" s="119"/>
      <c r="NRS237" s="47"/>
      <c r="NRT237" s="47"/>
      <c r="NRU237" s="48"/>
      <c r="NRV237" s="49"/>
      <c r="NRW237" s="28"/>
      <c r="NRX237" s="196"/>
      <c r="NRY237" s="119"/>
      <c r="NRZ237" s="47"/>
      <c r="NSA237" s="47"/>
      <c r="NSB237" s="48"/>
      <c r="NSC237" s="49"/>
      <c r="NSD237" s="28"/>
      <c r="NSE237" s="196"/>
      <c r="NSF237" s="119"/>
      <c r="NSG237" s="47"/>
      <c r="NSH237" s="47"/>
      <c r="NSI237" s="48"/>
      <c r="NSJ237" s="49"/>
      <c r="NSK237" s="28"/>
      <c r="NSL237" s="196"/>
      <c r="NSM237" s="119"/>
      <c r="NSN237" s="47"/>
      <c r="NSO237" s="47"/>
      <c r="NSP237" s="48"/>
      <c r="NSQ237" s="49"/>
      <c r="NSR237" s="28"/>
      <c r="NSS237" s="196"/>
      <c r="NST237" s="119"/>
      <c r="NSU237" s="47"/>
      <c r="NSV237" s="47"/>
      <c r="NSW237" s="48"/>
      <c r="NSX237" s="49"/>
      <c r="NSY237" s="28"/>
      <c r="NSZ237" s="196"/>
      <c r="NTA237" s="119"/>
      <c r="NTB237" s="47"/>
      <c r="NTC237" s="47"/>
      <c r="NTD237" s="48"/>
      <c r="NTE237" s="49"/>
      <c r="NTF237" s="28"/>
      <c r="NTG237" s="196"/>
      <c r="NTH237" s="119"/>
      <c r="NTI237" s="47"/>
      <c r="NTJ237" s="47"/>
      <c r="NTK237" s="48"/>
      <c r="NTL237" s="49"/>
      <c r="NTM237" s="28"/>
      <c r="NTN237" s="196"/>
      <c r="NTO237" s="119"/>
      <c r="NTP237" s="47"/>
      <c r="NTQ237" s="47"/>
      <c r="NTR237" s="48"/>
      <c r="NTS237" s="49"/>
      <c r="NTT237" s="28"/>
      <c r="NTU237" s="196"/>
      <c r="NTV237" s="119"/>
      <c r="NTW237" s="47"/>
      <c r="NTX237" s="47"/>
      <c r="NTY237" s="48"/>
      <c r="NTZ237" s="49"/>
      <c r="NUA237" s="28"/>
      <c r="NUB237" s="196"/>
      <c r="NUC237" s="119"/>
      <c r="NUD237" s="47"/>
      <c r="NUE237" s="47"/>
      <c r="NUF237" s="48"/>
      <c r="NUG237" s="49"/>
      <c r="NUH237" s="28"/>
      <c r="NUI237" s="196"/>
      <c r="NUJ237" s="119"/>
      <c r="NUK237" s="47"/>
      <c r="NUL237" s="47"/>
      <c r="NUM237" s="48"/>
      <c r="NUN237" s="49"/>
      <c r="NUO237" s="28"/>
      <c r="NUP237" s="196"/>
      <c r="NUQ237" s="119"/>
      <c r="NUR237" s="47"/>
      <c r="NUS237" s="47"/>
      <c r="NUT237" s="48"/>
      <c r="NUU237" s="49"/>
      <c r="NUV237" s="28"/>
      <c r="NUW237" s="196"/>
      <c r="NUX237" s="119"/>
      <c r="NUY237" s="47"/>
      <c r="NUZ237" s="47"/>
      <c r="NVA237" s="48"/>
      <c r="NVB237" s="49"/>
      <c r="NVC237" s="28"/>
      <c r="NVD237" s="196"/>
      <c r="NVE237" s="119"/>
      <c r="NVF237" s="47"/>
      <c r="NVG237" s="47"/>
      <c r="NVH237" s="48"/>
      <c r="NVI237" s="49"/>
      <c r="NVJ237" s="28"/>
      <c r="NVK237" s="196"/>
      <c r="NVL237" s="119"/>
      <c r="NVM237" s="47"/>
      <c r="NVN237" s="47"/>
      <c r="NVO237" s="48"/>
      <c r="NVP237" s="49"/>
      <c r="NVQ237" s="28"/>
      <c r="NVR237" s="196"/>
      <c r="NVS237" s="119"/>
      <c r="NVT237" s="47"/>
      <c r="NVU237" s="47"/>
      <c r="NVV237" s="48"/>
      <c r="NVW237" s="49"/>
      <c r="NVX237" s="28"/>
      <c r="NVY237" s="196"/>
      <c r="NVZ237" s="119"/>
      <c r="NWA237" s="47"/>
      <c r="NWB237" s="47"/>
      <c r="NWC237" s="48"/>
      <c r="NWD237" s="49"/>
      <c r="NWE237" s="28"/>
      <c r="NWF237" s="196"/>
      <c r="NWG237" s="119"/>
      <c r="NWH237" s="47"/>
      <c r="NWI237" s="47"/>
      <c r="NWJ237" s="48"/>
      <c r="NWK237" s="49"/>
      <c r="NWL237" s="28"/>
      <c r="NWM237" s="196"/>
      <c r="NWN237" s="119"/>
      <c r="NWO237" s="47"/>
      <c r="NWP237" s="47"/>
      <c r="NWQ237" s="48"/>
      <c r="NWR237" s="49"/>
      <c r="NWS237" s="28"/>
      <c r="NWT237" s="196"/>
      <c r="NWU237" s="119"/>
      <c r="NWV237" s="47"/>
      <c r="NWW237" s="47"/>
      <c r="NWX237" s="48"/>
      <c r="NWY237" s="49"/>
      <c r="NWZ237" s="28"/>
      <c r="NXA237" s="196"/>
      <c r="NXB237" s="119"/>
      <c r="NXC237" s="47"/>
      <c r="NXD237" s="47"/>
      <c r="NXE237" s="48"/>
      <c r="NXF237" s="49"/>
      <c r="NXG237" s="28"/>
      <c r="NXH237" s="196"/>
      <c r="NXI237" s="119"/>
      <c r="NXJ237" s="47"/>
      <c r="NXK237" s="47"/>
      <c r="NXL237" s="48"/>
      <c r="NXM237" s="49"/>
      <c r="NXN237" s="28"/>
      <c r="NXO237" s="196"/>
      <c r="NXP237" s="119"/>
      <c r="NXQ237" s="47"/>
      <c r="NXR237" s="47"/>
      <c r="NXS237" s="48"/>
      <c r="NXT237" s="49"/>
      <c r="NXU237" s="28"/>
      <c r="NXV237" s="196"/>
      <c r="NXW237" s="119"/>
      <c r="NXX237" s="47"/>
      <c r="NXY237" s="47"/>
      <c r="NXZ237" s="48"/>
      <c r="NYA237" s="49"/>
      <c r="NYB237" s="28"/>
      <c r="NYC237" s="196"/>
      <c r="NYD237" s="119"/>
      <c r="NYE237" s="47"/>
      <c r="NYF237" s="47"/>
      <c r="NYG237" s="48"/>
      <c r="NYH237" s="49"/>
      <c r="NYI237" s="28"/>
      <c r="NYJ237" s="196"/>
      <c r="NYK237" s="119"/>
      <c r="NYL237" s="47"/>
      <c r="NYM237" s="47"/>
      <c r="NYN237" s="48"/>
      <c r="NYO237" s="49"/>
      <c r="NYP237" s="28"/>
      <c r="NYQ237" s="196"/>
      <c r="NYR237" s="119"/>
      <c r="NYS237" s="47"/>
      <c r="NYT237" s="47"/>
      <c r="NYU237" s="48"/>
      <c r="NYV237" s="49"/>
      <c r="NYW237" s="28"/>
      <c r="NYX237" s="196"/>
      <c r="NYY237" s="119"/>
      <c r="NYZ237" s="47"/>
      <c r="NZA237" s="47"/>
      <c r="NZB237" s="48"/>
      <c r="NZC237" s="49"/>
      <c r="NZD237" s="28"/>
      <c r="NZE237" s="196"/>
      <c r="NZF237" s="119"/>
      <c r="NZG237" s="47"/>
      <c r="NZH237" s="47"/>
      <c r="NZI237" s="48"/>
      <c r="NZJ237" s="49"/>
      <c r="NZK237" s="28"/>
      <c r="NZL237" s="196"/>
      <c r="NZM237" s="119"/>
      <c r="NZN237" s="47"/>
      <c r="NZO237" s="47"/>
      <c r="NZP237" s="48"/>
      <c r="NZQ237" s="49"/>
      <c r="NZR237" s="28"/>
      <c r="NZS237" s="196"/>
      <c r="NZT237" s="119"/>
      <c r="NZU237" s="47"/>
      <c r="NZV237" s="47"/>
      <c r="NZW237" s="48"/>
      <c r="NZX237" s="49"/>
      <c r="NZY237" s="28"/>
      <c r="NZZ237" s="196"/>
      <c r="OAA237" s="119"/>
      <c r="OAB237" s="47"/>
      <c r="OAC237" s="47"/>
      <c r="OAD237" s="48"/>
      <c r="OAE237" s="49"/>
      <c r="OAF237" s="28"/>
      <c r="OAG237" s="196"/>
      <c r="OAH237" s="119"/>
      <c r="OAI237" s="47"/>
      <c r="OAJ237" s="47"/>
      <c r="OAK237" s="48"/>
      <c r="OAL237" s="49"/>
      <c r="OAM237" s="28"/>
      <c r="OAN237" s="196"/>
      <c r="OAO237" s="119"/>
      <c r="OAP237" s="47"/>
      <c r="OAQ237" s="47"/>
      <c r="OAR237" s="48"/>
      <c r="OAS237" s="49"/>
      <c r="OAT237" s="28"/>
      <c r="OAU237" s="196"/>
      <c r="OAV237" s="119"/>
      <c r="OAW237" s="47"/>
      <c r="OAX237" s="47"/>
      <c r="OAY237" s="48"/>
      <c r="OAZ237" s="49"/>
      <c r="OBA237" s="28"/>
      <c r="OBB237" s="196"/>
      <c r="OBC237" s="119"/>
      <c r="OBD237" s="47"/>
      <c r="OBE237" s="47"/>
      <c r="OBF237" s="48"/>
      <c r="OBG237" s="49"/>
      <c r="OBH237" s="28"/>
      <c r="OBI237" s="196"/>
      <c r="OBJ237" s="119"/>
      <c r="OBK237" s="47"/>
      <c r="OBL237" s="47"/>
      <c r="OBM237" s="48"/>
      <c r="OBN237" s="49"/>
      <c r="OBO237" s="28"/>
      <c r="OBP237" s="196"/>
      <c r="OBQ237" s="119"/>
      <c r="OBR237" s="47"/>
      <c r="OBS237" s="47"/>
      <c r="OBT237" s="48"/>
      <c r="OBU237" s="49"/>
      <c r="OBV237" s="28"/>
      <c r="OBW237" s="196"/>
      <c r="OBX237" s="119"/>
      <c r="OBY237" s="47"/>
      <c r="OBZ237" s="47"/>
      <c r="OCA237" s="48"/>
      <c r="OCB237" s="49"/>
      <c r="OCC237" s="28"/>
      <c r="OCD237" s="196"/>
      <c r="OCE237" s="119"/>
      <c r="OCF237" s="47"/>
      <c r="OCG237" s="47"/>
      <c r="OCH237" s="48"/>
      <c r="OCI237" s="49"/>
      <c r="OCJ237" s="28"/>
      <c r="OCK237" s="196"/>
      <c r="OCL237" s="119"/>
      <c r="OCM237" s="47"/>
      <c r="OCN237" s="47"/>
      <c r="OCO237" s="48"/>
      <c r="OCP237" s="49"/>
      <c r="OCQ237" s="28"/>
      <c r="OCR237" s="196"/>
      <c r="OCS237" s="119"/>
      <c r="OCT237" s="47"/>
      <c r="OCU237" s="47"/>
      <c r="OCV237" s="48"/>
      <c r="OCW237" s="49"/>
      <c r="OCX237" s="28"/>
      <c r="OCY237" s="196"/>
      <c r="OCZ237" s="119"/>
      <c r="ODA237" s="47"/>
      <c r="ODB237" s="47"/>
      <c r="ODC237" s="48"/>
      <c r="ODD237" s="49"/>
      <c r="ODE237" s="28"/>
      <c r="ODF237" s="196"/>
      <c r="ODG237" s="119"/>
      <c r="ODH237" s="47"/>
      <c r="ODI237" s="47"/>
      <c r="ODJ237" s="48"/>
      <c r="ODK237" s="49"/>
      <c r="ODL237" s="28"/>
      <c r="ODM237" s="196"/>
      <c r="ODN237" s="119"/>
      <c r="ODO237" s="47"/>
      <c r="ODP237" s="47"/>
      <c r="ODQ237" s="48"/>
      <c r="ODR237" s="49"/>
      <c r="ODS237" s="28"/>
      <c r="ODT237" s="196"/>
      <c r="ODU237" s="119"/>
      <c r="ODV237" s="47"/>
      <c r="ODW237" s="47"/>
      <c r="ODX237" s="48"/>
      <c r="ODY237" s="49"/>
      <c r="ODZ237" s="28"/>
      <c r="OEA237" s="196"/>
      <c r="OEB237" s="119"/>
      <c r="OEC237" s="47"/>
      <c r="OED237" s="47"/>
      <c r="OEE237" s="48"/>
      <c r="OEF237" s="49"/>
      <c r="OEG237" s="28"/>
      <c r="OEH237" s="196"/>
      <c r="OEI237" s="119"/>
      <c r="OEJ237" s="47"/>
      <c r="OEK237" s="47"/>
      <c r="OEL237" s="48"/>
      <c r="OEM237" s="49"/>
      <c r="OEN237" s="28"/>
      <c r="OEO237" s="196"/>
      <c r="OEP237" s="119"/>
      <c r="OEQ237" s="47"/>
      <c r="OER237" s="47"/>
      <c r="OES237" s="48"/>
      <c r="OET237" s="49"/>
      <c r="OEU237" s="28"/>
      <c r="OEV237" s="196"/>
      <c r="OEW237" s="119"/>
      <c r="OEX237" s="47"/>
      <c r="OEY237" s="47"/>
      <c r="OEZ237" s="48"/>
      <c r="OFA237" s="49"/>
      <c r="OFB237" s="28"/>
      <c r="OFC237" s="196"/>
      <c r="OFD237" s="119"/>
      <c r="OFE237" s="47"/>
      <c r="OFF237" s="47"/>
      <c r="OFG237" s="48"/>
      <c r="OFH237" s="49"/>
      <c r="OFI237" s="28"/>
      <c r="OFJ237" s="196"/>
      <c r="OFK237" s="119"/>
      <c r="OFL237" s="47"/>
      <c r="OFM237" s="47"/>
      <c r="OFN237" s="48"/>
      <c r="OFO237" s="49"/>
      <c r="OFP237" s="28"/>
      <c r="OFQ237" s="196"/>
      <c r="OFR237" s="119"/>
      <c r="OFS237" s="47"/>
      <c r="OFT237" s="47"/>
      <c r="OFU237" s="48"/>
      <c r="OFV237" s="49"/>
      <c r="OFW237" s="28"/>
      <c r="OFX237" s="196"/>
      <c r="OFY237" s="119"/>
      <c r="OFZ237" s="47"/>
      <c r="OGA237" s="47"/>
      <c r="OGB237" s="48"/>
      <c r="OGC237" s="49"/>
      <c r="OGD237" s="28"/>
      <c r="OGE237" s="196"/>
      <c r="OGF237" s="119"/>
      <c r="OGG237" s="47"/>
      <c r="OGH237" s="47"/>
      <c r="OGI237" s="48"/>
      <c r="OGJ237" s="49"/>
      <c r="OGK237" s="28"/>
      <c r="OGL237" s="196"/>
      <c r="OGM237" s="119"/>
      <c r="OGN237" s="47"/>
      <c r="OGO237" s="47"/>
      <c r="OGP237" s="48"/>
      <c r="OGQ237" s="49"/>
      <c r="OGR237" s="28"/>
      <c r="OGS237" s="196"/>
      <c r="OGT237" s="119"/>
      <c r="OGU237" s="47"/>
      <c r="OGV237" s="47"/>
      <c r="OGW237" s="48"/>
      <c r="OGX237" s="49"/>
      <c r="OGY237" s="28"/>
      <c r="OGZ237" s="196"/>
      <c r="OHA237" s="119"/>
      <c r="OHB237" s="47"/>
      <c r="OHC237" s="47"/>
      <c r="OHD237" s="48"/>
      <c r="OHE237" s="49"/>
      <c r="OHF237" s="28"/>
      <c r="OHG237" s="196"/>
      <c r="OHH237" s="119"/>
      <c r="OHI237" s="47"/>
      <c r="OHJ237" s="47"/>
      <c r="OHK237" s="48"/>
      <c r="OHL237" s="49"/>
      <c r="OHM237" s="28"/>
      <c r="OHN237" s="196"/>
      <c r="OHO237" s="119"/>
      <c r="OHP237" s="47"/>
      <c r="OHQ237" s="47"/>
      <c r="OHR237" s="48"/>
      <c r="OHS237" s="49"/>
      <c r="OHT237" s="28"/>
      <c r="OHU237" s="196"/>
      <c r="OHV237" s="119"/>
      <c r="OHW237" s="47"/>
      <c r="OHX237" s="47"/>
      <c r="OHY237" s="48"/>
      <c r="OHZ237" s="49"/>
      <c r="OIA237" s="28"/>
      <c r="OIB237" s="196"/>
      <c r="OIC237" s="119"/>
      <c r="OID237" s="47"/>
      <c r="OIE237" s="47"/>
      <c r="OIF237" s="48"/>
      <c r="OIG237" s="49"/>
      <c r="OIH237" s="28"/>
      <c r="OII237" s="196"/>
      <c r="OIJ237" s="119"/>
      <c r="OIK237" s="47"/>
      <c r="OIL237" s="47"/>
      <c r="OIM237" s="48"/>
      <c r="OIN237" s="49"/>
      <c r="OIO237" s="28"/>
      <c r="OIP237" s="196"/>
      <c r="OIQ237" s="119"/>
      <c r="OIR237" s="47"/>
      <c r="OIS237" s="47"/>
      <c r="OIT237" s="48"/>
      <c r="OIU237" s="49"/>
      <c r="OIV237" s="28"/>
      <c r="OIW237" s="196"/>
      <c r="OIX237" s="119"/>
      <c r="OIY237" s="47"/>
      <c r="OIZ237" s="47"/>
      <c r="OJA237" s="48"/>
      <c r="OJB237" s="49"/>
      <c r="OJC237" s="28"/>
      <c r="OJD237" s="196"/>
      <c r="OJE237" s="119"/>
      <c r="OJF237" s="47"/>
      <c r="OJG237" s="47"/>
      <c r="OJH237" s="48"/>
      <c r="OJI237" s="49"/>
      <c r="OJJ237" s="28"/>
      <c r="OJK237" s="196"/>
      <c r="OJL237" s="119"/>
      <c r="OJM237" s="47"/>
      <c r="OJN237" s="47"/>
      <c r="OJO237" s="48"/>
      <c r="OJP237" s="49"/>
      <c r="OJQ237" s="28"/>
      <c r="OJR237" s="196"/>
      <c r="OJS237" s="119"/>
      <c r="OJT237" s="47"/>
      <c r="OJU237" s="47"/>
      <c r="OJV237" s="48"/>
      <c r="OJW237" s="49"/>
      <c r="OJX237" s="28"/>
      <c r="OJY237" s="196"/>
      <c r="OJZ237" s="119"/>
      <c r="OKA237" s="47"/>
      <c r="OKB237" s="47"/>
      <c r="OKC237" s="48"/>
      <c r="OKD237" s="49"/>
      <c r="OKE237" s="28"/>
      <c r="OKF237" s="196"/>
      <c r="OKG237" s="119"/>
      <c r="OKH237" s="47"/>
      <c r="OKI237" s="47"/>
      <c r="OKJ237" s="48"/>
      <c r="OKK237" s="49"/>
      <c r="OKL237" s="28"/>
      <c r="OKM237" s="196"/>
      <c r="OKN237" s="119"/>
      <c r="OKO237" s="47"/>
      <c r="OKP237" s="47"/>
      <c r="OKQ237" s="48"/>
      <c r="OKR237" s="49"/>
      <c r="OKS237" s="28"/>
      <c r="OKT237" s="196"/>
      <c r="OKU237" s="119"/>
      <c r="OKV237" s="47"/>
      <c r="OKW237" s="47"/>
      <c r="OKX237" s="48"/>
      <c r="OKY237" s="49"/>
      <c r="OKZ237" s="28"/>
      <c r="OLA237" s="196"/>
      <c r="OLB237" s="119"/>
      <c r="OLC237" s="47"/>
      <c r="OLD237" s="47"/>
      <c r="OLE237" s="48"/>
      <c r="OLF237" s="49"/>
      <c r="OLG237" s="28"/>
      <c r="OLH237" s="196"/>
      <c r="OLI237" s="119"/>
      <c r="OLJ237" s="47"/>
      <c r="OLK237" s="47"/>
      <c r="OLL237" s="48"/>
      <c r="OLM237" s="49"/>
      <c r="OLN237" s="28"/>
      <c r="OLO237" s="196"/>
      <c r="OLP237" s="119"/>
      <c r="OLQ237" s="47"/>
      <c r="OLR237" s="47"/>
      <c r="OLS237" s="48"/>
      <c r="OLT237" s="49"/>
      <c r="OLU237" s="28"/>
      <c r="OLV237" s="196"/>
      <c r="OLW237" s="119"/>
      <c r="OLX237" s="47"/>
      <c r="OLY237" s="47"/>
      <c r="OLZ237" s="48"/>
      <c r="OMA237" s="49"/>
      <c r="OMB237" s="28"/>
      <c r="OMC237" s="196"/>
      <c r="OMD237" s="119"/>
      <c r="OME237" s="47"/>
      <c r="OMF237" s="47"/>
      <c r="OMG237" s="48"/>
      <c r="OMH237" s="49"/>
      <c r="OMI237" s="28"/>
      <c r="OMJ237" s="196"/>
      <c r="OMK237" s="119"/>
      <c r="OML237" s="47"/>
      <c r="OMM237" s="47"/>
      <c r="OMN237" s="48"/>
      <c r="OMO237" s="49"/>
      <c r="OMP237" s="28"/>
      <c r="OMQ237" s="196"/>
      <c r="OMR237" s="119"/>
      <c r="OMS237" s="47"/>
      <c r="OMT237" s="47"/>
      <c r="OMU237" s="48"/>
      <c r="OMV237" s="49"/>
      <c r="OMW237" s="28"/>
      <c r="OMX237" s="196"/>
      <c r="OMY237" s="119"/>
      <c r="OMZ237" s="47"/>
      <c r="ONA237" s="47"/>
      <c r="ONB237" s="48"/>
      <c r="ONC237" s="49"/>
      <c r="OND237" s="28"/>
      <c r="ONE237" s="196"/>
      <c r="ONF237" s="119"/>
      <c r="ONG237" s="47"/>
      <c r="ONH237" s="47"/>
      <c r="ONI237" s="48"/>
      <c r="ONJ237" s="49"/>
      <c r="ONK237" s="28"/>
      <c r="ONL237" s="196"/>
      <c r="ONM237" s="119"/>
      <c r="ONN237" s="47"/>
      <c r="ONO237" s="47"/>
      <c r="ONP237" s="48"/>
      <c r="ONQ237" s="49"/>
      <c r="ONR237" s="28"/>
      <c r="ONS237" s="196"/>
      <c r="ONT237" s="119"/>
      <c r="ONU237" s="47"/>
      <c r="ONV237" s="47"/>
      <c r="ONW237" s="48"/>
      <c r="ONX237" s="49"/>
      <c r="ONY237" s="28"/>
      <c r="ONZ237" s="196"/>
      <c r="OOA237" s="119"/>
      <c r="OOB237" s="47"/>
      <c r="OOC237" s="47"/>
      <c r="OOD237" s="48"/>
      <c r="OOE237" s="49"/>
      <c r="OOF237" s="28"/>
      <c r="OOG237" s="196"/>
      <c r="OOH237" s="119"/>
      <c r="OOI237" s="47"/>
      <c r="OOJ237" s="47"/>
      <c r="OOK237" s="48"/>
      <c r="OOL237" s="49"/>
      <c r="OOM237" s="28"/>
      <c r="OON237" s="196"/>
      <c r="OOO237" s="119"/>
      <c r="OOP237" s="47"/>
      <c r="OOQ237" s="47"/>
      <c r="OOR237" s="48"/>
      <c r="OOS237" s="49"/>
      <c r="OOT237" s="28"/>
      <c r="OOU237" s="196"/>
      <c r="OOV237" s="119"/>
      <c r="OOW237" s="47"/>
      <c r="OOX237" s="47"/>
      <c r="OOY237" s="48"/>
      <c r="OOZ237" s="49"/>
      <c r="OPA237" s="28"/>
      <c r="OPB237" s="196"/>
      <c r="OPC237" s="119"/>
      <c r="OPD237" s="47"/>
      <c r="OPE237" s="47"/>
      <c r="OPF237" s="48"/>
      <c r="OPG237" s="49"/>
      <c r="OPH237" s="28"/>
      <c r="OPI237" s="196"/>
      <c r="OPJ237" s="119"/>
      <c r="OPK237" s="47"/>
      <c r="OPL237" s="47"/>
      <c r="OPM237" s="48"/>
      <c r="OPN237" s="49"/>
      <c r="OPO237" s="28"/>
      <c r="OPP237" s="196"/>
      <c r="OPQ237" s="119"/>
      <c r="OPR237" s="47"/>
      <c r="OPS237" s="47"/>
      <c r="OPT237" s="48"/>
      <c r="OPU237" s="49"/>
      <c r="OPV237" s="28"/>
      <c r="OPW237" s="196"/>
      <c r="OPX237" s="119"/>
      <c r="OPY237" s="47"/>
      <c r="OPZ237" s="47"/>
      <c r="OQA237" s="48"/>
      <c r="OQB237" s="49"/>
      <c r="OQC237" s="28"/>
      <c r="OQD237" s="196"/>
      <c r="OQE237" s="119"/>
      <c r="OQF237" s="47"/>
      <c r="OQG237" s="47"/>
      <c r="OQH237" s="48"/>
      <c r="OQI237" s="49"/>
      <c r="OQJ237" s="28"/>
      <c r="OQK237" s="196"/>
      <c r="OQL237" s="119"/>
      <c r="OQM237" s="47"/>
      <c r="OQN237" s="47"/>
      <c r="OQO237" s="48"/>
      <c r="OQP237" s="49"/>
      <c r="OQQ237" s="28"/>
      <c r="OQR237" s="196"/>
      <c r="OQS237" s="119"/>
      <c r="OQT237" s="47"/>
      <c r="OQU237" s="47"/>
      <c r="OQV237" s="48"/>
      <c r="OQW237" s="49"/>
      <c r="OQX237" s="28"/>
      <c r="OQY237" s="196"/>
      <c r="OQZ237" s="119"/>
      <c r="ORA237" s="47"/>
      <c r="ORB237" s="47"/>
      <c r="ORC237" s="48"/>
      <c r="ORD237" s="49"/>
      <c r="ORE237" s="28"/>
      <c r="ORF237" s="196"/>
      <c r="ORG237" s="119"/>
      <c r="ORH237" s="47"/>
      <c r="ORI237" s="47"/>
      <c r="ORJ237" s="48"/>
      <c r="ORK237" s="49"/>
      <c r="ORL237" s="28"/>
      <c r="ORM237" s="196"/>
      <c r="ORN237" s="119"/>
      <c r="ORO237" s="47"/>
      <c r="ORP237" s="47"/>
      <c r="ORQ237" s="48"/>
      <c r="ORR237" s="49"/>
      <c r="ORS237" s="28"/>
      <c r="ORT237" s="196"/>
      <c r="ORU237" s="119"/>
      <c r="ORV237" s="47"/>
      <c r="ORW237" s="47"/>
      <c r="ORX237" s="48"/>
      <c r="ORY237" s="49"/>
      <c r="ORZ237" s="28"/>
      <c r="OSA237" s="196"/>
      <c r="OSB237" s="119"/>
      <c r="OSC237" s="47"/>
      <c r="OSD237" s="47"/>
      <c r="OSE237" s="48"/>
      <c r="OSF237" s="49"/>
      <c r="OSG237" s="28"/>
      <c r="OSH237" s="196"/>
      <c r="OSI237" s="119"/>
      <c r="OSJ237" s="47"/>
      <c r="OSK237" s="47"/>
      <c r="OSL237" s="48"/>
      <c r="OSM237" s="49"/>
      <c r="OSN237" s="28"/>
      <c r="OSO237" s="196"/>
      <c r="OSP237" s="119"/>
      <c r="OSQ237" s="47"/>
      <c r="OSR237" s="47"/>
      <c r="OSS237" s="48"/>
      <c r="OST237" s="49"/>
      <c r="OSU237" s="28"/>
      <c r="OSV237" s="196"/>
      <c r="OSW237" s="119"/>
      <c r="OSX237" s="47"/>
      <c r="OSY237" s="47"/>
      <c r="OSZ237" s="48"/>
      <c r="OTA237" s="49"/>
      <c r="OTB237" s="28"/>
      <c r="OTC237" s="196"/>
      <c r="OTD237" s="119"/>
      <c r="OTE237" s="47"/>
      <c r="OTF237" s="47"/>
      <c r="OTG237" s="48"/>
      <c r="OTH237" s="49"/>
      <c r="OTI237" s="28"/>
      <c r="OTJ237" s="196"/>
      <c r="OTK237" s="119"/>
      <c r="OTL237" s="47"/>
      <c r="OTM237" s="47"/>
      <c r="OTN237" s="48"/>
      <c r="OTO237" s="49"/>
      <c r="OTP237" s="28"/>
      <c r="OTQ237" s="196"/>
      <c r="OTR237" s="119"/>
      <c r="OTS237" s="47"/>
      <c r="OTT237" s="47"/>
      <c r="OTU237" s="48"/>
      <c r="OTV237" s="49"/>
      <c r="OTW237" s="28"/>
      <c r="OTX237" s="196"/>
      <c r="OTY237" s="119"/>
      <c r="OTZ237" s="47"/>
      <c r="OUA237" s="47"/>
      <c r="OUB237" s="48"/>
      <c r="OUC237" s="49"/>
      <c r="OUD237" s="28"/>
      <c r="OUE237" s="196"/>
      <c r="OUF237" s="119"/>
      <c r="OUG237" s="47"/>
      <c r="OUH237" s="47"/>
      <c r="OUI237" s="48"/>
      <c r="OUJ237" s="49"/>
      <c r="OUK237" s="28"/>
      <c r="OUL237" s="196"/>
      <c r="OUM237" s="119"/>
      <c r="OUN237" s="47"/>
      <c r="OUO237" s="47"/>
      <c r="OUP237" s="48"/>
      <c r="OUQ237" s="49"/>
      <c r="OUR237" s="28"/>
      <c r="OUS237" s="196"/>
      <c r="OUT237" s="119"/>
      <c r="OUU237" s="47"/>
      <c r="OUV237" s="47"/>
      <c r="OUW237" s="48"/>
      <c r="OUX237" s="49"/>
      <c r="OUY237" s="28"/>
      <c r="OUZ237" s="196"/>
      <c r="OVA237" s="119"/>
      <c r="OVB237" s="47"/>
      <c r="OVC237" s="47"/>
      <c r="OVD237" s="48"/>
      <c r="OVE237" s="49"/>
      <c r="OVF237" s="28"/>
      <c r="OVG237" s="196"/>
      <c r="OVH237" s="119"/>
      <c r="OVI237" s="47"/>
      <c r="OVJ237" s="47"/>
      <c r="OVK237" s="48"/>
      <c r="OVL237" s="49"/>
      <c r="OVM237" s="28"/>
      <c r="OVN237" s="196"/>
      <c r="OVO237" s="119"/>
      <c r="OVP237" s="47"/>
      <c r="OVQ237" s="47"/>
      <c r="OVR237" s="48"/>
      <c r="OVS237" s="49"/>
      <c r="OVT237" s="28"/>
      <c r="OVU237" s="196"/>
      <c r="OVV237" s="119"/>
      <c r="OVW237" s="47"/>
      <c r="OVX237" s="47"/>
      <c r="OVY237" s="48"/>
      <c r="OVZ237" s="49"/>
      <c r="OWA237" s="28"/>
      <c r="OWB237" s="196"/>
      <c r="OWC237" s="119"/>
      <c r="OWD237" s="47"/>
      <c r="OWE237" s="47"/>
      <c r="OWF237" s="48"/>
      <c r="OWG237" s="49"/>
      <c r="OWH237" s="28"/>
      <c r="OWI237" s="196"/>
      <c r="OWJ237" s="119"/>
      <c r="OWK237" s="47"/>
      <c r="OWL237" s="47"/>
      <c r="OWM237" s="48"/>
      <c r="OWN237" s="49"/>
      <c r="OWO237" s="28"/>
      <c r="OWP237" s="196"/>
      <c r="OWQ237" s="119"/>
      <c r="OWR237" s="47"/>
      <c r="OWS237" s="47"/>
      <c r="OWT237" s="48"/>
      <c r="OWU237" s="49"/>
      <c r="OWV237" s="28"/>
      <c r="OWW237" s="196"/>
      <c r="OWX237" s="119"/>
      <c r="OWY237" s="47"/>
      <c r="OWZ237" s="47"/>
      <c r="OXA237" s="48"/>
      <c r="OXB237" s="49"/>
      <c r="OXC237" s="28"/>
      <c r="OXD237" s="196"/>
      <c r="OXE237" s="119"/>
      <c r="OXF237" s="47"/>
      <c r="OXG237" s="47"/>
      <c r="OXH237" s="48"/>
      <c r="OXI237" s="49"/>
      <c r="OXJ237" s="28"/>
      <c r="OXK237" s="196"/>
      <c r="OXL237" s="119"/>
      <c r="OXM237" s="47"/>
      <c r="OXN237" s="47"/>
      <c r="OXO237" s="48"/>
      <c r="OXP237" s="49"/>
      <c r="OXQ237" s="28"/>
      <c r="OXR237" s="196"/>
      <c r="OXS237" s="119"/>
      <c r="OXT237" s="47"/>
      <c r="OXU237" s="47"/>
      <c r="OXV237" s="48"/>
      <c r="OXW237" s="49"/>
      <c r="OXX237" s="28"/>
      <c r="OXY237" s="196"/>
      <c r="OXZ237" s="119"/>
      <c r="OYA237" s="47"/>
      <c r="OYB237" s="47"/>
      <c r="OYC237" s="48"/>
      <c r="OYD237" s="49"/>
      <c r="OYE237" s="28"/>
      <c r="OYF237" s="196"/>
      <c r="OYG237" s="119"/>
      <c r="OYH237" s="47"/>
      <c r="OYI237" s="47"/>
      <c r="OYJ237" s="48"/>
      <c r="OYK237" s="49"/>
      <c r="OYL237" s="28"/>
      <c r="OYM237" s="196"/>
      <c r="OYN237" s="119"/>
      <c r="OYO237" s="47"/>
      <c r="OYP237" s="47"/>
      <c r="OYQ237" s="48"/>
      <c r="OYR237" s="49"/>
      <c r="OYS237" s="28"/>
      <c r="OYT237" s="196"/>
      <c r="OYU237" s="119"/>
      <c r="OYV237" s="47"/>
      <c r="OYW237" s="47"/>
      <c r="OYX237" s="48"/>
      <c r="OYY237" s="49"/>
      <c r="OYZ237" s="28"/>
      <c r="OZA237" s="196"/>
      <c r="OZB237" s="119"/>
      <c r="OZC237" s="47"/>
      <c r="OZD237" s="47"/>
      <c r="OZE237" s="48"/>
      <c r="OZF237" s="49"/>
      <c r="OZG237" s="28"/>
      <c r="OZH237" s="196"/>
      <c r="OZI237" s="119"/>
      <c r="OZJ237" s="47"/>
      <c r="OZK237" s="47"/>
      <c r="OZL237" s="48"/>
      <c r="OZM237" s="49"/>
      <c r="OZN237" s="28"/>
      <c r="OZO237" s="196"/>
      <c r="OZP237" s="119"/>
      <c r="OZQ237" s="47"/>
      <c r="OZR237" s="47"/>
      <c r="OZS237" s="48"/>
      <c r="OZT237" s="49"/>
      <c r="OZU237" s="28"/>
      <c r="OZV237" s="196"/>
      <c r="OZW237" s="119"/>
      <c r="OZX237" s="47"/>
      <c r="OZY237" s="47"/>
      <c r="OZZ237" s="48"/>
      <c r="PAA237" s="49"/>
      <c r="PAB237" s="28"/>
      <c r="PAC237" s="196"/>
      <c r="PAD237" s="119"/>
      <c r="PAE237" s="47"/>
      <c r="PAF237" s="47"/>
      <c r="PAG237" s="48"/>
      <c r="PAH237" s="49"/>
      <c r="PAI237" s="28"/>
      <c r="PAJ237" s="196"/>
      <c r="PAK237" s="119"/>
      <c r="PAL237" s="47"/>
      <c r="PAM237" s="47"/>
      <c r="PAN237" s="48"/>
      <c r="PAO237" s="49"/>
      <c r="PAP237" s="28"/>
      <c r="PAQ237" s="196"/>
      <c r="PAR237" s="119"/>
      <c r="PAS237" s="47"/>
      <c r="PAT237" s="47"/>
      <c r="PAU237" s="48"/>
      <c r="PAV237" s="49"/>
      <c r="PAW237" s="28"/>
      <c r="PAX237" s="196"/>
      <c r="PAY237" s="119"/>
      <c r="PAZ237" s="47"/>
      <c r="PBA237" s="47"/>
      <c r="PBB237" s="48"/>
      <c r="PBC237" s="49"/>
      <c r="PBD237" s="28"/>
      <c r="PBE237" s="196"/>
      <c r="PBF237" s="119"/>
      <c r="PBG237" s="47"/>
      <c r="PBH237" s="47"/>
      <c r="PBI237" s="48"/>
      <c r="PBJ237" s="49"/>
      <c r="PBK237" s="28"/>
      <c r="PBL237" s="196"/>
      <c r="PBM237" s="119"/>
      <c r="PBN237" s="47"/>
      <c r="PBO237" s="47"/>
      <c r="PBP237" s="48"/>
      <c r="PBQ237" s="49"/>
      <c r="PBR237" s="28"/>
      <c r="PBS237" s="196"/>
      <c r="PBT237" s="119"/>
      <c r="PBU237" s="47"/>
      <c r="PBV237" s="47"/>
      <c r="PBW237" s="48"/>
      <c r="PBX237" s="49"/>
      <c r="PBY237" s="28"/>
      <c r="PBZ237" s="196"/>
      <c r="PCA237" s="119"/>
      <c r="PCB237" s="47"/>
      <c r="PCC237" s="47"/>
      <c r="PCD237" s="48"/>
      <c r="PCE237" s="49"/>
      <c r="PCF237" s="28"/>
      <c r="PCG237" s="196"/>
      <c r="PCH237" s="119"/>
      <c r="PCI237" s="47"/>
      <c r="PCJ237" s="47"/>
      <c r="PCK237" s="48"/>
      <c r="PCL237" s="49"/>
      <c r="PCM237" s="28"/>
      <c r="PCN237" s="196"/>
      <c r="PCO237" s="119"/>
      <c r="PCP237" s="47"/>
      <c r="PCQ237" s="47"/>
      <c r="PCR237" s="48"/>
      <c r="PCS237" s="49"/>
      <c r="PCT237" s="28"/>
      <c r="PCU237" s="196"/>
      <c r="PCV237" s="119"/>
      <c r="PCW237" s="47"/>
      <c r="PCX237" s="47"/>
      <c r="PCY237" s="48"/>
      <c r="PCZ237" s="49"/>
      <c r="PDA237" s="28"/>
      <c r="PDB237" s="196"/>
      <c r="PDC237" s="119"/>
      <c r="PDD237" s="47"/>
      <c r="PDE237" s="47"/>
      <c r="PDF237" s="48"/>
      <c r="PDG237" s="49"/>
      <c r="PDH237" s="28"/>
      <c r="PDI237" s="196"/>
      <c r="PDJ237" s="119"/>
      <c r="PDK237" s="47"/>
      <c r="PDL237" s="47"/>
      <c r="PDM237" s="48"/>
      <c r="PDN237" s="49"/>
      <c r="PDO237" s="28"/>
      <c r="PDP237" s="196"/>
      <c r="PDQ237" s="119"/>
      <c r="PDR237" s="47"/>
      <c r="PDS237" s="47"/>
      <c r="PDT237" s="48"/>
      <c r="PDU237" s="49"/>
      <c r="PDV237" s="28"/>
      <c r="PDW237" s="196"/>
      <c r="PDX237" s="119"/>
      <c r="PDY237" s="47"/>
      <c r="PDZ237" s="47"/>
      <c r="PEA237" s="48"/>
      <c r="PEB237" s="49"/>
      <c r="PEC237" s="28"/>
      <c r="PED237" s="196"/>
      <c r="PEE237" s="119"/>
      <c r="PEF237" s="47"/>
      <c r="PEG237" s="47"/>
      <c r="PEH237" s="48"/>
      <c r="PEI237" s="49"/>
      <c r="PEJ237" s="28"/>
      <c r="PEK237" s="196"/>
      <c r="PEL237" s="119"/>
      <c r="PEM237" s="47"/>
      <c r="PEN237" s="47"/>
      <c r="PEO237" s="48"/>
      <c r="PEP237" s="49"/>
      <c r="PEQ237" s="28"/>
      <c r="PER237" s="196"/>
      <c r="PES237" s="119"/>
      <c r="PET237" s="47"/>
      <c r="PEU237" s="47"/>
      <c r="PEV237" s="48"/>
      <c r="PEW237" s="49"/>
      <c r="PEX237" s="28"/>
      <c r="PEY237" s="196"/>
      <c r="PEZ237" s="119"/>
      <c r="PFA237" s="47"/>
      <c r="PFB237" s="47"/>
      <c r="PFC237" s="48"/>
      <c r="PFD237" s="49"/>
      <c r="PFE237" s="28"/>
      <c r="PFF237" s="196"/>
      <c r="PFG237" s="119"/>
      <c r="PFH237" s="47"/>
      <c r="PFI237" s="47"/>
      <c r="PFJ237" s="48"/>
      <c r="PFK237" s="49"/>
      <c r="PFL237" s="28"/>
      <c r="PFM237" s="196"/>
      <c r="PFN237" s="119"/>
      <c r="PFO237" s="47"/>
      <c r="PFP237" s="47"/>
      <c r="PFQ237" s="48"/>
      <c r="PFR237" s="49"/>
      <c r="PFS237" s="28"/>
      <c r="PFT237" s="196"/>
      <c r="PFU237" s="119"/>
      <c r="PFV237" s="47"/>
      <c r="PFW237" s="47"/>
      <c r="PFX237" s="48"/>
      <c r="PFY237" s="49"/>
      <c r="PFZ237" s="28"/>
      <c r="PGA237" s="196"/>
      <c r="PGB237" s="119"/>
      <c r="PGC237" s="47"/>
      <c r="PGD237" s="47"/>
      <c r="PGE237" s="48"/>
      <c r="PGF237" s="49"/>
      <c r="PGG237" s="28"/>
      <c r="PGH237" s="196"/>
      <c r="PGI237" s="119"/>
      <c r="PGJ237" s="47"/>
      <c r="PGK237" s="47"/>
      <c r="PGL237" s="48"/>
      <c r="PGM237" s="49"/>
      <c r="PGN237" s="28"/>
      <c r="PGO237" s="196"/>
      <c r="PGP237" s="119"/>
      <c r="PGQ237" s="47"/>
      <c r="PGR237" s="47"/>
      <c r="PGS237" s="48"/>
      <c r="PGT237" s="49"/>
      <c r="PGU237" s="28"/>
      <c r="PGV237" s="196"/>
      <c r="PGW237" s="119"/>
      <c r="PGX237" s="47"/>
      <c r="PGY237" s="47"/>
      <c r="PGZ237" s="48"/>
      <c r="PHA237" s="49"/>
      <c r="PHB237" s="28"/>
      <c r="PHC237" s="196"/>
      <c r="PHD237" s="119"/>
      <c r="PHE237" s="47"/>
      <c r="PHF237" s="47"/>
      <c r="PHG237" s="48"/>
      <c r="PHH237" s="49"/>
      <c r="PHI237" s="28"/>
      <c r="PHJ237" s="196"/>
      <c r="PHK237" s="119"/>
      <c r="PHL237" s="47"/>
      <c r="PHM237" s="47"/>
      <c r="PHN237" s="48"/>
      <c r="PHO237" s="49"/>
      <c r="PHP237" s="28"/>
      <c r="PHQ237" s="196"/>
      <c r="PHR237" s="119"/>
      <c r="PHS237" s="47"/>
      <c r="PHT237" s="47"/>
      <c r="PHU237" s="48"/>
      <c r="PHV237" s="49"/>
      <c r="PHW237" s="28"/>
      <c r="PHX237" s="196"/>
      <c r="PHY237" s="119"/>
      <c r="PHZ237" s="47"/>
      <c r="PIA237" s="47"/>
      <c r="PIB237" s="48"/>
      <c r="PIC237" s="49"/>
      <c r="PID237" s="28"/>
      <c r="PIE237" s="196"/>
      <c r="PIF237" s="119"/>
      <c r="PIG237" s="47"/>
      <c r="PIH237" s="47"/>
      <c r="PII237" s="48"/>
      <c r="PIJ237" s="49"/>
      <c r="PIK237" s="28"/>
      <c r="PIL237" s="196"/>
      <c r="PIM237" s="119"/>
      <c r="PIN237" s="47"/>
      <c r="PIO237" s="47"/>
      <c r="PIP237" s="48"/>
      <c r="PIQ237" s="49"/>
      <c r="PIR237" s="28"/>
      <c r="PIS237" s="196"/>
      <c r="PIT237" s="119"/>
      <c r="PIU237" s="47"/>
      <c r="PIV237" s="47"/>
      <c r="PIW237" s="48"/>
      <c r="PIX237" s="49"/>
      <c r="PIY237" s="28"/>
      <c r="PIZ237" s="196"/>
      <c r="PJA237" s="119"/>
      <c r="PJB237" s="47"/>
      <c r="PJC237" s="47"/>
      <c r="PJD237" s="48"/>
      <c r="PJE237" s="49"/>
      <c r="PJF237" s="28"/>
      <c r="PJG237" s="196"/>
      <c r="PJH237" s="119"/>
      <c r="PJI237" s="47"/>
      <c r="PJJ237" s="47"/>
      <c r="PJK237" s="48"/>
      <c r="PJL237" s="49"/>
      <c r="PJM237" s="28"/>
      <c r="PJN237" s="196"/>
      <c r="PJO237" s="119"/>
      <c r="PJP237" s="47"/>
      <c r="PJQ237" s="47"/>
      <c r="PJR237" s="48"/>
      <c r="PJS237" s="49"/>
      <c r="PJT237" s="28"/>
      <c r="PJU237" s="196"/>
      <c r="PJV237" s="119"/>
      <c r="PJW237" s="47"/>
      <c r="PJX237" s="47"/>
      <c r="PJY237" s="48"/>
      <c r="PJZ237" s="49"/>
      <c r="PKA237" s="28"/>
      <c r="PKB237" s="196"/>
      <c r="PKC237" s="119"/>
      <c r="PKD237" s="47"/>
      <c r="PKE237" s="47"/>
      <c r="PKF237" s="48"/>
      <c r="PKG237" s="49"/>
      <c r="PKH237" s="28"/>
      <c r="PKI237" s="196"/>
      <c r="PKJ237" s="119"/>
      <c r="PKK237" s="47"/>
      <c r="PKL237" s="47"/>
      <c r="PKM237" s="48"/>
      <c r="PKN237" s="49"/>
      <c r="PKO237" s="28"/>
      <c r="PKP237" s="196"/>
      <c r="PKQ237" s="119"/>
      <c r="PKR237" s="47"/>
      <c r="PKS237" s="47"/>
      <c r="PKT237" s="48"/>
      <c r="PKU237" s="49"/>
      <c r="PKV237" s="28"/>
      <c r="PKW237" s="196"/>
      <c r="PKX237" s="119"/>
      <c r="PKY237" s="47"/>
      <c r="PKZ237" s="47"/>
      <c r="PLA237" s="48"/>
      <c r="PLB237" s="49"/>
      <c r="PLC237" s="28"/>
      <c r="PLD237" s="196"/>
      <c r="PLE237" s="119"/>
      <c r="PLF237" s="47"/>
      <c r="PLG237" s="47"/>
      <c r="PLH237" s="48"/>
      <c r="PLI237" s="49"/>
      <c r="PLJ237" s="28"/>
      <c r="PLK237" s="196"/>
      <c r="PLL237" s="119"/>
      <c r="PLM237" s="47"/>
      <c r="PLN237" s="47"/>
      <c r="PLO237" s="48"/>
      <c r="PLP237" s="49"/>
      <c r="PLQ237" s="28"/>
      <c r="PLR237" s="196"/>
      <c r="PLS237" s="119"/>
      <c r="PLT237" s="47"/>
      <c r="PLU237" s="47"/>
      <c r="PLV237" s="48"/>
      <c r="PLW237" s="49"/>
      <c r="PLX237" s="28"/>
      <c r="PLY237" s="196"/>
      <c r="PLZ237" s="119"/>
      <c r="PMA237" s="47"/>
      <c r="PMB237" s="47"/>
      <c r="PMC237" s="48"/>
      <c r="PMD237" s="49"/>
      <c r="PME237" s="28"/>
      <c r="PMF237" s="196"/>
      <c r="PMG237" s="119"/>
      <c r="PMH237" s="47"/>
      <c r="PMI237" s="47"/>
      <c r="PMJ237" s="48"/>
      <c r="PMK237" s="49"/>
      <c r="PML237" s="28"/>
      <c r="PMM237" s="196"/>
      <c r="PMN237" s="119"/>
      <c r="PMO237" s="47"/>
      <c r="PMP237" s="47"/>
      <c r="PMQ237" s="48"/>
      <c r="PMR237" s="49"/>
      <c r="PMS237" s="28"/>
      <c r="PMT237" s="196"/>
      <c r="PMU237" s="119"/>
      <c r="PMV237" s="47"/>
      <c r="PMW237" s="47"/>
      <c r="PMX237" s="48"/>
      <c r="PMY237" s="49"/>
      <c r="PMZ237" s="28"/>
      <c r="PNA237" s="196"/>
      <c r="PNB237" s="119"/>
      <c r="PNC237" s="47"/>
      <c r="PND237" s="47"/>
      <c r="PNE237" s="48"/>
      <c r="PNF237" s="49"/>
      <c r="PNG237" s="28"/>
      <c r="PNH237" s="196"/>
      <c r="PNI237" s="119"/>
      <c r="PNJ237" s="47"/>
      <c r="PNK237" s="47"/>
      <c r="PNL237" s="48"/>
      <c r="PNM237" s="49"/>
      <c r="PNN237" s="28"/>
      <c r="PNO237" s="196"/>
      <c r="PNP237" s="119"/>
      <c r="PNQ237" s="47"/>
      <c r="PNR237" s="47"/>
      <c r="PNS237" s="48"/>
      <c r="PNT237" s="49"/>
      <c r="PNU237" s="28"/>
      <c r="PNV237" s="196"/>
      <c r="PNW237" s="119"/>
      <c r="PNX237" s="47"/>
      <c r="PNY237" s="47"/>
      <c r="PNZ237" s="48"/>
      <c r="POA237" s="49"/>
      <c r="POB237" s="28"/>
      <c r="POC237" s="196"/>
      <c r="POD237" s="119"/>
      <c r="POE237" s="47"/>
      <c r="POF237" s="47"/>
      <c r="POG237" s="48"/>
      <c r="POH237" s="49"/>
      <c r="POI237" s="28"/>
      <c r="POJ237" s="196"/>
      <c r="POK237" s="119"/>
      <c r="POL237" s="47"/>
      <c r="POM237" s="47"/>
      <c r="PON237" s="48"/>
      <c r="POO237" s="49"/>
      <c r="POP237" s="28"/>
      <c r="POQ237" s="196"/>
      <c r="POR237" s="119"/>
      <c r="POS237" s="47"/>
      <c r="POT237" s="47"/>
      <c r="POU237" s="48"/>
      <c r="POV237" s="49"/>
      <c r="POW237" s="28"/>
      <c r="POX237" s="196"/>
      <c r="POY237" s="119"/>
      <c r="POZ237" s="47"/>
      <c r="PPA237" s="47"/>
      <c r="PPB237" s="48"/>
      <c r="PPC237" s="49"/>
      <c r="PPD237" s="28"/>
      <c r="PPE237" s="196"/>
      <c r="PPF237" s="119"/>
      <c r="PPG237" s="47"/>
      <c r="PPH237" s="47"/>
      <c r="PPI237" s="48"/>
      <c r="PPJ237" s="49"/>
      <c r="PPK237" s="28"/>
      <c r="PPL237" s="196"/>
      <c r="PPM237" s="119"/>
      <c r="PPN237" s="47"/>
      <c r="PPO237" s="47"/>
      <c r="PPP237" s="48"/>
      <c r="PPQ237" s="49"/>
      <c r="PPR237" s="28"/>
      <c r="PPS237" s="196"/>
      <c r="PPT237" s="119"/>
      <c r="PPU237" s="47"/>
      <c r="PPV237" s="47"/>
      <c r="PPW237" s="48"/>
      <c r="PPX237" s="49"/>
      <c r="PPY237" s="28"/>
      <c r="PPZ237" s="196"/>
      <c r="PQA237" s="119"/>
      <c r="PQB237" s="47"/>
      <c r="PQC237" s="47"/>
      <c r="PQD237" s="48"/>
      <c r="PQE237" s="49"/>
      <c r="PQF237" s="28"/>
      <c r="PQG237" s="196"/>
      <c r="PQH237" s="119"/>
      <c r="PQI237" s="47"/>
      <c r="PQJ237" s="47"/>
      <c r="PQK237" s="48"/>
      <c r="PQL237" s="49"/>
      <c r="PQM237" s="28"/>
      <c r="PQN237" s="196"/>
      <c r="PQO237" s="119"/>
      <c r="PQP237" s="47"/>
      <c r="PQQ237" s="47"/>
      <c r="PQR237" s="48"/>
      <c r="PQS237" s="49"/>
      <c r="PQT237" s="28"/>
      <c r="PQU237" s="196"/>
      <c r="PQV237" s="119"/>
      <c r="PQW237" s="47"/>
      <c r="PQX237" s="47"/>
      <c r="PQY237" s="48"/>
      <c r="PQZ237" s="49"/>
      <c r="PRA237" s="28"/>
      <c r="PRB237" s="196"/>
      <c r="PRC237" s="119"/>
      <c r="PRD237" s="47"/>
      <c r="PRE237" s="47"/>
      <c r="PRF237" s="48"/>
      <c r="PRG237" s="49"/>
      <c r="PRH237" s="28"/>
      <c r="PRI237" s="196"/>
      <c r="PRJ237" s="119"/>
      <c r="PRK237" s="47"/>
      <c r="PRL237" s="47"/>
      <c r="PRM237" s="48"/>
      <c r="PRN237" s="49"/>
      <c r="PRO237" s="28"/>
      <c r="PRP237" s="196"/>
      <c r="PRQ237" s="119"/>
      <c r="PRR237" s="47"/>
      <c r="PRS237" s="47"/>
      <c r="PRT237" s="48"/>
      <c r="PRU237" s="49"/>
      <c r="PRV237" s="28"/>
      <c r="PRW237" s="196"/>
      <c r="PRX237" s="119"/>
      <c r="PRY237" s="47"/>
      <c r="PRZ237" s="47"/>
      <c r="PSA237" s="48"/>
      <c r="PSB237" s="49"/>
      <c r="PSC237" s="28"/>
      <c r="PSD237" s="196"/>
      <c r="PSE237" s="119"/>
      <c r="PSF237" s="47"/>
      <c r="PSG237" s="47"/>
      <c r="PSH237" s="48"/>
      <c r="PSI237" s="49"/>
      <c r="PSJ237" s="28"/>
      <c r="PSK237" s="196"/>
      <c r="PSL237" s="119"/>
      <c r="PSM237" s="47"/>
      <c r="PSN237" s="47"/>
      <c r="PSO237" s="48"/>
      <c r="PSP237" s="49"/>
      <c r="PSQ237" s="28"/>
      <c r="PSR237" s="196"/>
      <c r="PSS237" s="119"/>
      <c r="PST237" s="47"/>
      <c r="PSU237" s="47"/>
      <c r="PSV237" s="48"/>
      <c r="PSW237" s="49"/>
      <c r="PSX237" s="28"/>
      <c r="PSY237" s="196"/>
      <c r="PSZ237" s="119"/>
      <c r="PTA237" s="47"/>
      <c r="PTB237" s="47"/>
      <c r="PTC237" s="48"/>
      <c r="PTD237" s="49"/>
      <c r="PTE237" s="28"/>
      <c r="PTF237" s="196"/>
      <c r="PTG237" s="119"/>
      <c r="PTH237" s="47"/>
      <c r="PTI237" s="47"/>
      <c r="PTJ237" s="48"/>
      <c r="PTK237" s="49"/>
      <c r="PTL237" s="28"/>
      <c r="PTM237" s="196"/>
      <c r="PTN237" s="119"/>
      <c r="PTO237" s="47"/>
      <c r="PTP237" s="47"/>
      <c r="PTQ237" s="48"/>
      <c r="PTR237" s="49"/>
      <c r="PTS237" s="28"/>
      <c r="PTT237" s="196"/>
      <c r="PTU237" s="119"/>
      <c r="PTV237" s="47"/>
      <c r="PTW237" s="47"/>
      <c r="PTX237" s="48"/>
      <c r="PTY237" s="49"/>
      <c r="PTZ237" s="28"/>
      <c r="PUA237" s="196"/>
      <c r="PUB237" s="119"/>
      <c r="PUC237" s="47"/>
      <c r="PUD237" s="47"/>
      <c r="PUE237" s="48"/>
      <c r="PUF237" s="49"/>
      <c r="PUG237" s="28"/>
      <c r="PUH237" s="196"/>
      <c r="PUI237" s="119"/>
      <c r="PUJ237" s="47"/>
      <c r="PUK237" s="47"/>
      <c r="PUL237" s="48"/>
      <c r="PUM237" s="49"/>
      <c r="PUN237" s="28"/>
      <c r="PUO237" s="196"/>
      <c r="PUP237" s="119"/>
      <c r="PUQ237" s="47"/>
      <c r="PUR237" s="47"/>
      <c r="PUS237" s="48"/>
      <c r="PUT237" s="49"/>
      <c r="PUU237" s="28"/>
      <c r="PUV237" s="196"/>
      <c r="PUW237" s="119"/>
      <c r="PUX237" s="47"/>
      <c r="PUY237" s="47"/>
      <c r="PUZ237" s="48"/>
      <c r="PVA237" s="49"/>
      <c r="PVB237" s="28"/>
      <c r="PVC237" s="196"/>
      <c r="PVD237" s="119"/>
      <c r="PVE237" s="47"/>
      <c r="PVF237" s="47"/>
      <c r="PVG237" s="48"/>
      <c r="PVH237" s="49"/>
      <c r="PVI237" s="28"/>
      <c r="PVJ237" s="196"/>
      <c r="PVK237" s="119"/>
      <c r="PVL237" s="47"/>
      <c r="PVM237" s="47"/>
      <c r="PVN237" s="48"/>
      <c r="PVO237" s="49"/>
      <c r="PVP237" s="28"/>
      <c r="PVQ237" s="196"/>
      <c r="PVR237" s="119"/>
      <c r="PVS237" s="47"/>
      <c r="PVT237" s="47"/>
      <c r="PVU237" s="48"/>
      <c r="PVV237" s="49"/>
      <c r="PVW237" s="28"/>
      <c r="PVX237" s="196"/>
      <c r="PVY237" s="119"/>
      <c r="PVZ237" s="47"/>
      <c r="PWA237" s="47"/>
      <c r="PWB237" s="48"/>
      <c r="PWC237" s="49"/>
      <c r="PWD237" s="28"/>
      <c r="PWE237" s="196"/>
      <c r="PWF237" s="119"/>
      <c r="PWG237" s="47"/>
      <c r="PWH237" s="47"/>
      <c r="PWI237" s="48"/>
      <c r="PWJ237" s="49"/>
      <c r="PWK237" s="28"/>
      <c r="PWL237" s="196"/>
      <c r="PWM237" s="119"/>
      <c r="PWN237" s="47"/>
      <c r="PWO237" s="47"/>
      <c r="PWP237" s="48"/>
      <c r="PWQ237" s="49"/>
      <c r="PWR237" s="28"/>
      <c r="PWS237" s="196"/>
      <c r="PWT237" s="119"/>
      <c r="PWU237" s="47"/>
      <c r="PWV237" s="47"/>
      <c r="PWW237" s="48"/>
      <c r="PWX237" s="49"/>
      <c r="PWY237" s="28"/>
      <c r="PWZ237" s="196"/>
      <c r="PXA237" s="119"/>
      <c r="PXB237" s="47"/>
      <c r="PXC237" s="47"/>
      <c r="PXD237" s="48"/>
      <c r="PXE237" s="49"/>
      <c r="PXF237" s="28"/>
      <c r="PXG237" s="196"/>
      <c r="PXH237" s="119"/>
      <c r="PXI237" s="47"/>
      <c r="PXJ237" s="47"/>
      <c r="PXK237" s="48"/>
      <c r="PXL237" s="49"/>
      <c r="PXM237" s="28"/>
      <c r="PXN237" s="196"/>
      <c r="PXO237" s="119"/>
      <c r="PXP237" s="47"/>
      <c r="PXQ237" s="47"/>
      <c r="PXR237" s="48"/>
      <c r="PXS237" s="49"/>
      <c r="PXT237" s="28"/>
      <c r="PXU237" s="196"/>
      <c r="PXV237" s="119"/>
      <c r="PXW237" s="47"/>
      <c r="PXX237" s="47"/>
      <c r="PXY237" s="48"/>
      <c r="PXZ237" s="49"/>
      <c r="PYA237" s="28"/>
      <c r="PYB237" s="196"/>
      <c r="PYC237" s="119"/>
      <c r="PYD237" s="47"/>
      <c r="PYE237" s="47"/>
      <c r="PYF237" s="48"/>
      <c r="PYG237" s="49"/>
      <c r="PYH237" s="28"/>
      <c r="PYI237" s="196"/>
      <c r="PYJ237" s="119"/>
      <c r="PYK237" s="47"/>
      <c r="PYL237" s="47"/>
      <c r="PYM237" s="48"/>
      <c r="PYN237" s="49"/>
      <c r="PYO237" s="28"/>
      <c r="PYP237" s="196"/>
      <c r="PYQ237" s="119"/>
      <c r="PYR237" s="47"/>
      <c r="PYS237" s="47"/>
      <c r="PYT237" s="48"/>
      <c r="PYU237" s="49"/>
      <c r="PYV237" s="28"/>
      <c r="PYW237" s="196"/>
      <c r="PYX237" s="119"/>
      <c r="PYY237" s="47"/>
      <c r="PYZ237" s="47"/>
      <c r="PZA237" s="48"/>
      <c r="PZB237" s="49"/>
      <c r="PZC237" s="28"/>
      <c r="PZD237" s="196"/>
      <c r="PZE237" s="119"/>
      <c r="PZF237" s="47"/>
      <c r="PZG237" s="47"/>
      <c r="PZH237" s="48"/>
      <c r="PZI237" s="49"/>
      <c r="PZJ237" s="28"/>
      <c r="PZK237" s="196"/>
      <c r="PZL237" s="119"/>
      <c r="PZM237" s="47"/>
      <c r="PZN237" s="47"/>
      <c r="PZO237" s="48"/>
      <c r="PZP237" s="49"/>
      <c r="PZQ237" s="28"/>
      <c r="PZR237" s="196"/>
      <c r="PZS237" s="119"/>
      <c r="PZT237" s="47"/>
      <c r="PZU237" s="47"/>
      <c r="PZV237" s="48"/>
      <c r="PZW237" s="49"/>
      <c r="PZX237" s="28"/>
      <c r="PZY237" s="196"/>
      <c r="PZZ237" s="119"/>
      <c r="QAA237" s="47"/>
      <c r="QAB237" s="47"/>
      <c r="QAC237" s="48"/>
      <c r="QAD237" s="49"/>
      <c r="QAE237" s="28"/>
      <c r="QAF237" s="196"/>
      <c r="QAG237" s="119"/>
      <c r="QAH237" s="47"/>
      <c r="QAI237" s="47"/>
      <c r="QAJ237" s="48"/>
      <c r="QAK237" s="49"/>
      <c r="QAL237" s="28"/>
      <c r="QAM237" s="196"/>
      <c r="QAN237" s="119"/>
      <c r="QAO237" s="47"/>
      <c r="QAP237" s="47"/>
      <c r="QAQ237" s="48"/>
      <c r="QAR237" s="49"/>
      <c r="QAS237" s="28"/>
      <c r="QAT237" s="196"/>
      <c r="QAU237" s="119"/>
      <c r="QAV237" s="47"/>
      <c r="QAW237" s="47"/>
      <c r="QAX237" s="48"/>
      <c r="QAY237" s="49"/>
      <c r="QAZ237" s="28"/>
      <c r="QBA237" s="196"/>
      <c r="QBB237" s="119"/>
      <c r="QBC237" s="47"/>
      <c r="QBD237" s="47"/>
      <c r="QBE237" s="48"/>
      <c r="QBF237" s="49"/>
      <c r="QBG237" s="28"/>
      <c r="QBH237" s="196"/>
      <c r="QBI237" s="119"/>
      <c r="QBJ237" s="47"/>
      <c r="QBK237" s="47"/>
      <c r="QBL237" s="48"/>
      <c r="QBM237" s="49"/>
      <c r="QBN237" s="28"/>
      <c r="QBO237" s="196"/>
      <c r="QBP237" s="119"/>
      <c r="QBQ237" s="47"/>
      <c r="QBR237" s="47"/>
      <c r="QBS237" s="48"/>
      <c r="QBT237" s="49"/>
      <c r="QBU237" s="28"/>
      <c r="QBV237" s="196"/>
      <c r="QBW237" s="119"/>
      <c r="QBX237" s="47"/>
      <c r="QBY237" s="47"/>
      <c r="QBZ237" s="48"/>
      <c r="QCA237" s="49"/>
      <c r="QCB237" s="28"/>
      <c r="QCC237" s="196"/>
      <c r="QCD237" s="119"/>
      <c r="QCE237" s="47"/>
      <c r="QCF237" s="47"/>
      <c r="QCG237" s="48"/>
      <c r="QCH237" s="49"/>
      <c r="QCI237" s="28"/>
      <c r="QCJ237" s="196"/>
      <c r="QCK237" s="119"/>
      <c r="QCL237" s="47"/>
      <c r="QCM237" s="47"/>
      <c r="QCN237" s="48"/>
      <c r="QCO237" s="49"/>
      <c r="QCP237" s="28"/>
      <c r="QCQ237" s="196"/>
      <c r="QCR237" s="119"/>
      <c r="QCS237" s="47"/>
      <c r="QCT237" s="47"/>
      <c r="QCU237" s="48"/>
      <c r="QCV237" s="49"/>
      <c r="QCW237" s="28"/>
      <c r="QCX237" s="196"/>
      <c r="QCY237" s="119"/>
      <c r="QCZ237" s="47"/>
      <c r="QDA237" s="47"/>
      <c r="QDB237" s="48"/>
      <c r="QDC237" s="49"/>
      <c r="QDD237" s="28"/>
      <c r="QDE237" s="196"/>
      <c r="QDF237" s="119"/>
      <c r="QDG237" s="47"/>
      <c r="QDH237" s="47"/>
      <c r="QDI237" s="48"/>
      <c r="QDJ237" s="49"/>
      <c r="QDK237" s="28"/>
      <c r="QDL237" s="196"/>
      <c r="QDM237" s="119"/>
      <c r="QDN237" s="47"/>
      <c r="QDO237" s="47"/>
      <c r="QDP237" s="48"/>
      <c r="QDQ237" s="49"/>
      <c r="QDR237" s="28"/>
      <c r="QDS237" s="196"/>
      <c r="QDT237" s="119"/>
      <c r="QDU237" s="47"/>
      <c r="QDV237" s="47"/>
      <c r="QDW237" s="48"/>
      <c r="QDX237" s="49"/>
      <c r="QDY237" s="28"/>
      <c r="QDZ237" s="196"/>
      <c r="QEA237" s="119"/>
      <c r="QEB237" s="47"/>
      <c r="QEC237" s="47"/>
      <c r="QED237" s="48"/>
      <c r="QEE237" s="49"/>
      <c r="QEF237" s="28"/>
      <c r="QEG237" s="196"/>
      <c r="QEH237" s="119"/>
      <c r="QEI237" s="47"/>
      <c r="QEJ237" s="47"/>
      <c r="QEK237" s="48"/>
      <c r="QEL237" s="49"/>
      <c r="QEM237" s="28"/>
      <c r="QEN237" s="196"/>
      <c r="QEO237" s="119"/>
      <c r="QEP237" s="47"/>
      <c r="QEQ237" s="47"/>
      <c r="QER237" s="48"/>
      <c r="QES237" s="49"/>
      <c r="QET237" s="28"/>
      <c r="QEU237" s="196"/>
      <c r="QEV237" s="119"/>
      <c r="QEW237" s="47"/>
      <c r="QEX237" s="47"/>
      <c r="QEY237" s="48"/>
      <c r="QEZ237" s="49"/>
      <c r="QFA237" s="28"/>
      <c r="QFB237" s="196"/>
      <c r="QFC237" s="119"/>
      <c r="QFD237" s="47"/>
      <c r="QFE237" s="47"/>
      <c r="QFF237" s="48"/>
      <c r="QFG237" s="49"/>
      <c r="QFH237" s="28"/>
      <c r="QFI237" s="196"/>
      <c r="QFJ237" s="119"/>
      <c r="QFK237" s="47"/>
      <c r="QFL237" s="47"/>
      <c r="QFM237" s="48"/>
      <c r="QFN237" s="49"/>
      <c r="QFO237" s="28"/>
      <c r="QFP237" s="196"/>
      <c r="QFQ237" s="119"/>
      <c r="QFR237" s="47"/>
      <c r="QFS237" s="47"/>
      <c r="QFT237" s="48"/>
      <c r="QFU237" s="49"/>
      <c r="QFV237" s="28"/>
      <c r="QFW237" s="196"/>
      <c r="QFX237" s="119"/>
      <c r="QFY237" s="47"/>
      <c r="QFZ237" s="47"/>
      <c r="QGA237" s="48"/>
      <c r="QGB237" s="49"/>
      <c r="QGC237" s="28"/>
      <c r="QGD237" s="196"/>
      <c r="QGE237" s="119"/>
      <c r="QGF237" s="47"/>
      <c r="QGG237" s="47"/>
      <c r="QGH237" s="48"/>
      <c r="QGI237" s="49"/>
      <c r="QGJ237" s="28"/>
      <c r="QGK237" s="196"/>
      <c r="QGL237" s="119"/>
      <c r="QGM237" s="47"/>
      <c r="QGN237" s="47"/>
      <c r="QGO237" s="48"/>
      <c r="QGP237" s="49"/>
      <c r="QGQ237" s="28"/>
      <c r="QGR237" s="196"/>
      <c r="QGS237" s="119"/>
      <c r="QGT237" s="47"/>
      <c r="QGU237" s="47"/>
      <c r="QGV237" s="48"/>
      <c r="QGW237" s="49"/>
      <c r="QGX237" s="28"/>
      <c r="QGY237" s="196"/>
      <c r="QGZ237" s="119"/>
      <c r="QHA237" s="47"/>
      <c r="QHB237" s="47"/>
      <c r="QHC237" s="48"/>
      <c r="QHD237" s="49"/>
      <c r="QHE237" s="28"/>
      <c r="QHF237" s="196"/>
      <c r="QHG237" s="119"/>
      <c r="QHH237" s="47"/>
      <c r="QHI237" s="47"/>
      <c r="QHJ237" s="48"/>
      <c r="QHK237" s="49"/>
      <c r="QHL237" s="28"/>
      <c r="QHM237" s="196"/>
      <c r="QHN237" s="119"/>
      <c r="QHO237" s="47"/>
      <c r="QHP237" s="47"/>
      <c r="QHQ237" s="48"/>
      <c r="QHR237" s="49"/>
      <c r="QHS237" s="28"/>
      <c r="QHT237" s="196"/>
      <c r="QHU237" s="119"/>
      <c r="QHV237" s="47"/>
      <c r="QHW237" s="47"/>
      <c r="QHX237" s="48"/>
      <c r="QHY237" s="49"/>
      <c r="QHZ237" s="28"/>
      <c r="QIA237" s="196"/>
      <c r="QIB237" s="119"/>
      <c r="QIC237" s="47"/>
      <c r="QID237" s="47"/>
      <c r="QIE237" s="48"/>
      <c r="QIF237" s="49"/>
      <c r="QIG237" s="28"/>
      <c r="QIH237" s="196"/>
      <c r="QII237" s="119"/>
      <c r="QIJ237" s="47"/>
      <c r="QIK237" s="47"/>
      <c r="QIL237" s="48"/>
      <c r="QIM237" s="49"/>
      <c r="QIN237" s="28"/>
      <c r="QIO237" s="196"/>
      <c r="QIP237" s="119"/>
      <c r="QIQ237" s="47"/>
      <c r="QIR237" s="47"/>
      <c r="QIS237" s="48"/>
      <c r="QIT237" s="49"/>
      <c r="QIU237" s="28"/>
      <c r="QIV237" s="196"/>
      <c r="QIW237" s="119"/>
      <c r="QIX237" s="47"/>
      <c r="QIY237" s="47"/>
      <c r="QIZ237" s="48"/>
      <c r="QJA237" s="49"/>
      <c r="QJB237" s="28"/>
      <c r="QJC237" s="196"/>
      <c r="QJD237" s="119"/>
      <c r="QJE237" s="47"/>
      <c r="QJF237" s="47"/>
      <c r="QJG237" s="48"/>
      <c r="QJH237" s="49"/>
      <c r="QJI237" s="28"/>
      <c r="QJJ237" s="196"/>
      <c r="QJK237" s="119"/>
      <c r="QJL237" s="47"/>
      <c r="QJM237" s="47"/>
      <c r="QJN237" s="48"/>
      <c r="QJO237" s="49"/>
      <c r="QJP237" s="28"/>
      <c r="QJQ237" s="196"/>
      <c r="QJR237" s="119"/>
      <c r="QJS237" s="47"/>
      <c r="QJT237" s="47"/>
      <c r="QJU237" s="48"/>
      <c r="QJV237" s="49"/>
      <c r="QJW237" s="28"/>
      <c r="QJX237" s="196"/>
      <c r="QJY237" s="119"/>
      <c r="QJZ237" s="47"/>
      <c r="QKA237" s="47"/>
      <c r="QKB237" s="48"/>
      <c r="QKC237" s="49"/>
      <c r="QKD237" s="28"/>
      <c r="QKE237" s="196"/>
      <c r="QKF237" s="119"/>
      <c r="QKG237" s="47"/>
      <c r="QKH237" s="47"/>
      <c r="QKI237" s="48"/>
      <c r="QKJ237" s="49"/>
      <c r="QKK237" s="28"/>
      <c r="QKL237" s="196"/>
      <c r="QKM237" s="119"/>
      <c r="QKN237" s="47"/>
      <c r="QKO237" s="47"/>
      <c r="QKP237" s="48"/>
      <c r="QKQ237" s="49"/>
      <c r="QKR237" s="28"/>
      <c r="QKS237" s="196"/>
      <c r="QKT237" s="119"/>
      <c r="QKU237" s="47"/>
      <c r="QKV237" s="47"/>
      <c r="QKW237" s="48"/>
      <c r="QKX237" s="49"/>
      <c r="QKY237" s="28"/>
      <c r="QKZ237" s="196"/>
      <c r="QLA237" s="119"/>
      <c r="QLB237" s="47"/>
      <c r="QLC237" s="47"/>
      <c r="QLD237" s="48"/>
      <c r="QLE237" s="49"/>
      <c r="QLF237" s="28"/>
      <c r="QLG237" s="196"/>
      <c r="QLH237" s="119"/>
      <c r="QLI237" s="47"/>
      <c r="QLJ237" s="47"/>
      <c r="QLK237" s="48"/>
      <c r="QLL237" s="49"/>
      <c r="QLM237" s="28"/>
      <c r="QLN237" s="196"/>
      <c r="QLO237" s="119"/>
      <c r="QLP237" s="47"/>
      <c r="QLQ237" s="47"/>
      <c r="QLR237" s="48"/>
      <c r="QLS237" s="49"/>
      <c r="QLT237" s="28"/>
      <c r="QLU237" s="196"/>
      <c r="QLV237" s="119"/>
      <c r="QLW237" s="47"/>
      <c r="QLX237" s="47"/>
      <c r="QLY237" s="48"/>
      <c r="QLZ237" s="49"/>
      <c r="QMA237" s="28"/>
      <c r="QMB237" s="196"/>
      <c r="QMC237" s="119"/>
      <c r="QMD237" s="47"/>
      <c r="QME237" s="47"/>
      <c r="QMF237" s="48"/>
      <c r="QMG237" s="49"/>
      <c r="QMH237" s="28"/>
      <c r="QMI237" s="196"/>
      <c r="QMJ237" s="119"/>
      <c r="QMK237" s="47"/>
      <c r="QML237" s="47"/>
      <c r="QMM237" s="48"/>
      <c r="QMN237" s="49"/>
      <c r="QMO237" s="28"/>
      <c r="QMP237" s="196"/>
      <c r="QMQ237" s="119"/>
      <c r="QMR237" s="47"/>
      <c r="QMS237" s="47"/>
      <c r="QMT237" s="48"/>
      <c r="QMU237" s="49"/>
      <c r="QMV237" s="28"/>
      <c r="QMW237" s="196"/>
      <c r="QMX237" s="119"/>
      <c r="QMY237" s="47"/>
      <c r="QMZ237" s="47"/>
      <c r="QNA237" s="48"/>
      <c r="QNB237" s="49"/>
      <c r="QNC237" s="28"/>
      <c r="QND237" s="196"/>
      <c r="QNE237" s="119"/>
      <c r="QNF237" s="47"/>
      <c r="QNG237" s="47"/>
      <c r="QNH237" s="48"/>
      <c r="QNI237" s="49"/>
      <c r="QNJ237" s="28"/>
      <c r="QNK237" s="196"/>
      <c r="QNL237" s="119"/>
      <c r="QNM237" s="47"/>
      <c r="QNN237" s="47"/>
      <c r="QNO237" s="48"/>
      <c r="QNP237" s="49"/>
      <c r="QNQ237" s="28"/>
      <c r="QNR237" s="196"/>
      <c r="QNS237" s="119"/>
      <c r="QNT237" s="47"/>
      <c r="QNU237" s="47"/>
      <c r="QNV237" s="48"/>
      <c r="QNW237" s="49"/>
      <c r="QNX237" s="28"/>
      <c r="QNY237" s="196"/>
      <c r="QNZ237" s="119"/>
      <c r="QOA237" s="47"/>
      <c r="QOB237" s="47"/>
      <c r="QOC237" s="48"/>
      <c r="QOD237" s="49"/>
      <c r="QOE237" s="28"/>
      <c r="QOF237" s="196"/>
      <c r="QOG237" s="119"/>
      <c r="QOH237" s="47"/>
      <c r="QOI237" s="47"/>
      <c r="QOJ237" s="48"/>
      <c r="QOK237" s="49"/>
      <c r="QOL237" s="28"/>
      <c r="QOM237" s="196"/>
      <c r="QON237" s="119"/>
      <c r="QOO237" s="47"/>
      <c r="QOP237" s="47"/>
      <c r="QOQ237" s="48"/>
      <c r="QOR237" s="49"/>
      <c r="QOS237" s="28"/>
      <c r="QOT237" s="196"/>
      <c r="QOU237" s="119"/>
      <c r="QOV237" s="47"/>
      <c r="QOW237" s="47"/>
      <c r="QOX237" s="48"/>
      <c r="QOY237" s="49"/>
      <c r="QOZ237" s="28"/>
      <c r="QPA237" s="196"/>
      <c r="QPB237" s="119"/>
      <c r="QPC237" s="47"/>
      <c r="QPD237" s="47"/>
      <c r="QPE237" s="48"/>
      <c r="QPF237" s="49"/>
      <c r="QPG237" s="28"/>
      <c r="QPH237" s="196"/>
      <c r="QPI237" s="119"/>
      <c r="QPJ237" s="47"/>
      <c r="QPK237" s="47"/>
      <c r="QPL237" s="48"/>
      <c r="QPM237" s="49"/>
      <c r="QPN237" s="28"/>
      <c r="QPO237" s="196"/>
      <c r="QPP237" s="119"/>
      <c r="QPQ237" s="47"/>
      <c r="QPR237" s="47"/>
      <c r="QPS237" s="48"/>
      <c r="QPT237" s="49"/>
      <c r="QPU237" s="28"/>
      <c r="QPV237" s="196"/>
      <c r="QPW237" s="119"/>
      <c r="QPX237" s="47"/>
      <c r="QPY237" s="47"/>
      <c r="QPZ237" s="48"/>
      <c r="QQA237" s="49"/>
      <c r="QQB237" s="28"/>
      <c r="QQC237" s="196"/>
      <c r="QQD237" s="119"/>
      <c r="QQE237" s="47"/>
      <c r="QQF237" s="47"/>
      <c r="QQG237" s="48"/>
      <c r="QQH237" s="49"/>
      <c r="QQI237" s="28"/>
      <c r="QQJ237" s="196"/>
      <c r="QQK237" s="119"/>
      <c r="QQL237" s="47"/>
      <c r="QQM237" s="47"/>
      <c r="QQN237" s="48"/>
      <c r="QQO237" s="49"/>
      <c r="QQP237" s="28"/>
      <c r="QQQ237" s="196"/>
      <c r="QQR237" s="119"/>
      <c r="QQS237" s="47"/>
      <c r="QQT237" s="47"/>
      <c r="QQU237" s="48"/>
      <c r="QQV237" s="49"/>
      <c r="QQW237" s="28"/>
      <c r="QQX237" s="196"/>
      <c r="QQY237" s="119"/>
      <c r="QQZ237" s="47"/>
      <c r="QRA237" s="47"/>
      <c r="QRB237" s="48"/>
      <c r="QRC237" s="49"/>
      <c r="QRD237" s="28"/>
      <c r="QRE237" s="196"/>
      <c r="QRF237" s="119"/>
      <c r="QRG237" s="47"/>
      <c r="QRH237" s="47"/>
      <c r="QRI237" s="48"/>
      <c r="QRJ237" s="49"/>
      <c r="QRK237" s="28"/>
      <c r="QRL237" s="196"/>
      <c r="QRM237" s="119"/>
      <c r="QRN237" s="47"/>
      <c r="QRO237" s="47"/>
      <c r="QRP237" s="48"/>
      <c r="QRQ237" s="49"/>
      <c r="QRR237" s="28"/>
      <c r="QRS237" s="196"/>
      <c r="QRT237" s="119"/>
      <c r="QRU237" s="47"/>
      <c r="QRV237" s="47"/>
      <c r="QRW237" s="48"/>
      <c r="QRX237" s="49"/>
      <c r="QRY237" s="28"/>
      <c r="QRZ237" s="196"/>
      <c r="QSA237" s="119"/>
      <c r="QSB237" s="47"/>
      <c r="QSC237" s="47"/>
      <c r="QSD237" s="48"/>
      <c r="QSE237" s="49"/>
      <c r="QSF237" s="28"/>
      <c r="QSG237" s="196"/>
      <c r="QSH237" s="119"/>
      <c r="QSI237" s="47"/>
      <c r="QSJ237" s="47"/>
      <c r="QSK237" s="48"/>
      <c r="QSL237" s="49"/>
      <c r="QSM237" s="28"/>
      <c r="QSN237" s="196"/>
      <c r="QSO237" s="119"/>
      <c r="QSP237" s="47"/>
      <c r="QSQ237" s="47"/>
      <c r="QSR237" s="48"/>
      <c r="QSS237" s="49"/>
      <c r="QST237" s="28"/>
      <c r="QSU237" s="196"/>
      <c r="QSV237" s="119"/>
      <c r="QSW237" s="47"/>
      <c r="QSX237" s="47"/>
      <c r="QSY237" s="48"/>
      <c r="QSZ237" s="49"/>
      <c r="QTA237" s="28"/>
      <c r="QTB237" s="196"/>
      <c r="QTC237" s="119"/>
      <c r="QTD237" s="47"/>
      <c r="QTE237" s="47"/>
      <c r="QTF237" s="48"/>
      <c r="QTG237" s="49"/>
      <c r="QTH237" s="28"/>
      <c r="QTI237" s="196"/>
      <c r="QTJ237" s="119"/>
      <c r="QTK237" s="47"/>
      <c r="QTL237" s="47"/>
      <c r="QTM237" s="48"/>
      <c r="QTN237" s="49"/>
      <c r="QTO237" s="28"/>
      <c r="QTP237" s="196"/>
      <c r="QTQ237" s="119"/>
      <c r="QTR237" s="47"/>
      <c r="QTS237" s="47"/>
      <c r="QTT237" s="48"/>
      <c r="QTU237" s="49"/>
      <c r="QTV237" s="28"/>
      <c r="QTW237" s="196"/>
      <c r="QTX237" s="119"/>
      <c r="QTY237" s="47"/>
      <c r="QTZ237" s="47"/>
      <c r="QUA237" s="48"/>
      <c r="QUB237" s="49"/>
      <c r="QUC237" s="28"/>
      <c r="QUD237" s="196"/>
      <c r="QUE237" s="119"/>
      <c r="QUF237" s="47"/>
      <c r="QUG237" s="47"/>
      <c r="QUH237" s="48"/>
      <c r="QUI237" s="49"/>
      <c r="QUJ237" s="28"/>
      <c r="QUK237" s="196"/>
      <c r="QUL237" s="119"/>
      <c r="QUM237" s="47"/>
      <c r="QUN237" s="47"/>
      <c r="QUO237" s="48"/>
      <c r="QUP237" s="49"/>
      <c r="QUQ237" s="28"/>
      <c r="QUR237" s="196"/>
      <c r="QUS237" s="119"/>
      <c r="QUT237" s="47"/>
      <c r="QUU237" s="47"/>
      <c r="QUV237" s="48"/>
      <c r="QUW237" s="49"/>
      <c r="QUX237" s="28"/>
      <c r="QUY237" s="196"/>
      <c r="QUZ237" s="119"/>
      <c r="QVA237" s="47"/>
      <c r="QVB237" s="47"/>
      <c r="QVC237" s="48"/>
      <c r="QVD237" s="49"/>
      <c r="QVE237" s="28"/>
      <c r="QVF237" s="196"/>
      <c r="QVG237" s="119"/>
      <c r="QVH237" s="47"/>
      <c r="QVI237" s="47"/>
      <c r="QVJ237" s="48"/>
      <c r="QVK237" s="49"/>
      <c r="QVL237" s="28"/>
      <c r="QVM237" s="196"/>
      <c r="QVN237" s="119"/>
      <c r="QVO237" s="47"/>
      <c r="QVP237" s="47"/>
      <c r="QVQ237" s="48"/>
      <c r="QVR237" s="49"/>
      <c r="QVS237" s="28"/>
      <c r="QVT237" s="196"/>
      <c r="QVU237" s="119"/>
      <c r="QVV237" s="47"/>
      <c r="QVW237" s="47"/>
      <c r="QVX237" s="48"/>
      <c r="QVY237" s="49"/>
      <c r="QVZ237" s="28"/>
      <c r="QWA237" s="196"/>
      <c r="QWB237" s="119"/>
      <c r="QWC237" s="47"/>
      <c r="QWD237" s="47"/>
      <c r="QWE237" s="48"/>
      <c r="QWF237" s="49"/>
      <c r="QWG237" s="28"/>
      <c r="QWH237" s="196"/>
      <c r="QWI237" s="119"/>
      <c r="QWJ237" s="47"/>
      <c r="QWK237" s="47"/>
      <c r="QWL237" s="48"/>
      <c r="QWM237" s="49"/>
      <c r="QWN237" s="28"/>
      <c r="QWO237" s="196"/>
      <c r="QWP237" s="119"/>
      <c r="QWQ237" s="47"/>
      <c r="QWR237" s="47"/>
      <c r="QWS237" s="48"/>
      <c r="QWT237" s="49"/>
      <c r="QWU237" s="28"/>
      <c r="QWV237" s="196"/>
      <c r="QWW237" s="119"/>
      <c r="QWX237" s="47"/>
      <c r="QWY237" s="47"/>
      <c r="QWZ237" s="48"/>
      <c r="QXA237" s="49"/>
      <c r="QXB237" s="28"/>
      <c r="QXC237" s="196"/>
      <c r="QXD237" s="119"/>
      <c r="QXE237" s="47"/>
      <c r="QXF237" s="47"/>
      <c r="QXG237" s="48"/>
      <c r="QXH237" s="49"/>
      <c r="QXI237" s="28"/>
      <c r="QXJ237" s="196"/>
      <c r="QXK237" s="119"/>
      <c r="QXL237" s="47"/>
      <c r="QXM237" s="47"/>
      <c r="QXN237" s="48"/>
      <c r="QXO237" s="49"/>
      <c r="QXP237" s="28"/>
      <c r="QXQ237" s="196"/>
      <c r="QXR237" s="119"/>
      <c r="QXS237" s="47"/>
      <c r="QXT237" s="47"/>
      <c r="QXU237" s="48"/>
      <c r="QXV237" s="49"/>
      <c r="QXW237" s="28"/>
      <c r="QXX237" s="196"/>
      <c r="QXY237" s="119"/>
      <c r="QXZ237" s="47"/>
      <c r="QYA237" s="47"/>
      <c r="QYB237" s="48"/>
      <c r="QYC237" s="49"/>
      <c r="QYD237" s="28"/>
      <c r="QYE237" s="196"/>
      <c r="QYF237" s="119"/>
      <c r="QYG237" s="47"/>
      <c r="QYH237" s="47"/>
      <c r="QYI237" s="48"/>
      <c r="QYJ237" s="49"/>
      <c r="QYK237" s="28"/>
      <c r="QYL237" s="196"/>
      <c r="QYM237" s="119"/>
      <c r="QYN237" s="47"/>
      <c r="QYO237" s="47"/>
      <c r="QYP237" s="48"/>
      <c r="QYQ237" s="49"/>
      <c r="QYR237" s="28"/>
      <c r="QYS237" s="196"/>
      <c r="QYT237" s="119"/>
      <c r="QYU237" s="47"/>
      <c r="QYV237" s="47"/>
      <c r="QYW237" s="48"/>
      <c r="QYX237" s="49"/>
      <c r="QYY237" s="28"/>
      <c r="QYZ237" s="196"/>
      <c r="QZA237" s="119"/>
      <c r="QZB237" s="47"/>
      <c r="QZC237" s="47"/>
      <c r="QZD237" s="48"/>
      <c r="QZE237" s="49"/>
      <c r="QZF237" s="28"/>
      <c r="QZG237" s="196"/>
      <c r="QZH237" s="119"/>
      <c r="QZI237" s="47"/>
      <c r="QZJ237" s="47"/>
      <c r="QZK237" s="48"/>
      <c r="QZL237" s="49"/>
      <c r="QZM237" s="28"/>
      <c r="QZN237" s="196"/>
      <c r="QZO237" s="119"/>
      <c r="QZP237" s="47"/>
      <c r="QZQ237" s="47"/>
      <c r="QZR237" s="48"/>
      <c r="QZS237" s="49"/>
      <c r="QZT237" s="28"/>
      <c r="QZU237" s="196"/>
      <c r="QZV237" s="119"/>
      <c r="QZW237" s="47"/>
      <c r="QZX237" s="47"/>
      <c r="QZY237" s="48"/>
      <c r="QZZ237" s="49"/>
      <c r="RAA237" s="28"/>
      <c r="RAB237" s="196"/>
      <c r="RAC237" s="119"/>
      <c r="RAD237" s="47"/>
      <c r="RAE237" s="47"/>
      <c r="RAF237" s="48"/>
      <c r="RAG237" s="49"/>
      <c r="RAH237" s="28"/>
      <c r="RAI237" s="196"/>
      <c r="RAJ237" s="119"/>
      <c r="RAK237" s="47"/>
      <c r="RAL237" s="47"/>
      <c r="RAM237" s="48"/>
      <c r="RAN237" s="49"/>
      <c r="RAO237" s="28"/>
      <c r="RAP237" s="196"/>
      <c r="RAQ237" s="119"/>
      <c r="RAR237" s="47"/>
      <c r="RAS237" s="47"/>
      <c r="RAT237" s="48"/>
      <c r="RAU237" s="49"/>
      <c r="RAV237" s="28"/>
      <c r="RAW237" s="196"/>
      <c r="RAX237" s="119"/>
      <c r="RAY237" s="47"/>
      <c r="RAZ237" s="47"/>
      <c r="RBA237" s="48"/>
      <c r="RBB237" s="49"/>
      <c r="RBC237" s="28"/>
      <c r="RBD237" s="196"/>
      <c r="RBE237" s="119"/>
      <c r="RBF237" s="47"/>
      <c r="RBG237" s="47"/>
      <c r="RBH237" s="48"/>
      <c r="RBI237" s="49"/>
      <c r="RBJ237" s="28"/>
      <c r="RBK237" s="196"/>
      <c r="RBL237" s="119"/>
      <c r="RBM237" s="47"/>
      <c r="RBN237" s="47"/>
      <c r="RBO237" s="48"/>
      <c r="RBP237" s="49"/>
      <c r="RBQ237" s="28"/>
      <c r="RBR237" s="196"/>
      <c r="RBS237" s="119"/>
      <c r="RBT237" s="47"/>
      <c r="RBU237" s="47"/>
      <c r="RBV237" s="48"/>
      <c r="RBW237" s="49"/>
      <c r="RBX237" s="28"/>
      <c r="RBY237" s="196"/>
      <c r="RBZ237" s="119"/>
      <c r="RCA237" s="47"/>
      <c r="RCB237" s="47"/>
      <c r="RCC237" s="48"/>
      <c r="RCD237" s="49"/>
      <c r="RCE237" s="28"/>
      <c r="RCF237" s="196"/>
      <c r="RCG237" s="119"/>
      <c r="RCH237" s="47"/>
      <c r="RCI237" s="47"/>
      <c r="RCJ237" s="48"/>
      <c r="RCK237" s="49"/>
      <c r="RCL237" s="28"/>
      <c r="RCM237" s="196"/>
      <c r="RCN237" s="119"/>
      <c r="RCO237" s="47"/>
      <c r="RCP237" s="47"/>
      <c r="RCQ237" s="48"/>
      <c r="RCR237" s="49"/>
      <c r="RCS237" s="28"/>
      <c r="RCT237" s="196"/>
      <c r="RCU237" s="119"/>
      <c r="RCV237" s="47"/>
      <c r="RCW237" s="47"/>
      <c r="RCX237" s="48"/>
      <c r="RCY237" s="49"/>
      <c r="RCZ237" s="28"/>
      <c r="RDA237" s="196"/>
      <c r="RDB237" s="119"/>
      <c r="RDC237" s="47"/>
      <c r="RDD237" s="47"/>
      <c r="RDE237" s="48"/>
      <c r="RDF237" s="49"/>
      <c r="RDG237" s="28"/>
      <c r="RDH237" s="196"/>
      <c r="RDI237" s="119"/>
      <c r="RDJ237" s="47"/>
      <c r="RDK237" s="47"/>
      <c r="RDL237" s="48"/>
      <c r="RDM237" s="49"/>
      <c r="RDN237" s="28"/>
      <c r="RDO237" s="196"/>
      <c r="RDP237" s="119"/>
      <c r="RDQ237" s="47"/>
      <c r="RDR237" s="47"/>
      <c r="RDS237" s="48"/>
      <c r="RDT237" s="49"/>
      <c r="RDU237" s="28"/>
      <c r="RDV237" s="196"/>
      <c r="RDW237" s="119"/>
      <c r="RDX237" s="47"/>
      <c r="RDY237" s="47"/>
      <c r="RDZ237" s="48"/>
      <c r="REA237" s="49"/>
      <c r="REB237" s="28"/>
      <c r="REC237" s="196"/>
      <c r="RED237" s="119"/>
      <c r="REE237" s="47"/>
      <c r="REF237" s="47"/>
      <c r="REG237" s="48"/>
      <c r="REH237" s="49"/>
      <c r="REI237" s="28"/>
      <c r="REJ237" s="196"/>
      <c r="REK237" s="119"/>
      <c r="REL237" s="47"/>
      <c r="REM237" s="47"/>
      <c r="REN237" s="48"/>
      <c r="REO237" s="49"/>
      <c r="REP237" s="28"/>
      <c r="REQ237" s="196"/>
      <c r="RER237" s="119"/>
      <c r="RES237" s="47"/>
      <c r="RET237" s="47"/>
      <c r="REU237" s="48"/>
      <c r="REV237" s="49"/>
      <c r="REW237" s="28"/>
      <c r="REX237" s="196"/>
      <c r="REY237" s="119"/>
      <c r="REZ237" s="47"/>
      <c r="RFA237" s="47"/>
      <c r="RFB237" s="48"/>
      <c r="RFC237" s="49"/>
      <c r="RFD237" s="28"/>
      <c r="RFE237" s="196"/>
      <c r="RFF237" s="119"/>
      <c r="RFG237" s="47"/>
      <c r="RFH237" s="47"/>
      <c r="RFI237" s="48"/>
      <c r="RFJ237" s="49"/>
      <c r="RFK237" s="28"/>
      <c r="RFL237" s="196"/>
      <c r="RFM237" s="119"/>
      <c r="RFN237" s="47"/>
      <c r="RFO237" s="47"/>
      <c r="RFP237" s="48"/>
      <c r="RFQ237" s="49"/>
      <c r="RFR237" s="28"/>
      <c r="RFS237" s="196"/>
      <c r="RFT237" s="119"/>
      <c r="RFU237" s="47"/>
      <c r="RFV237" s="47"/>
      <c r="RFW237" s="48"/>
      <c r="RFX237" s="49"/>
      <c r="RFY237" s="28"/>
      <c r="RFZ237" s="196"/>
      <c r="RGA237" s="119"/>
      <c r="RGB237" s="47"/>
      <c r="RGC237" s="47"/>
      <c r="RGD237" s="48"/>
      <c r="RGE237" s="49"/>
      <c r="RGF237" s="28"/>
      <c r="RGG237" s="196"/>
      <c r="RGH237" s="119"/>
      <c r="RGI237" s="47"/>
      <c r="RGJ237" s="47"/>
      <c r="RGK237" s="48"/>
      <c r="RGL237" s="49"/>
      <c r="RGM237" s="28"/>
      <c r="RGN237" s="196"/>
      <c r="RGO237" s="119"/>
      <c r="RGP237" s="47"/>
      <c r="RGQ237" s="47"/>
      <c r="RGR237" s="48"/>
      <c r="RGS237" s="49"/>
      <c r="RGT237" s="28"/>
      <c r="RGU237" s="196"/>
      <c r="RGV237" s="119"/>
      <c r="RGW237" s="47"/>
      <c r="RGX237" s="47"/>
      <c r="RGY237" s="48"/>
      <c r="RGZ237" s="49"/>
      <c r="RHA237" s="28"/>
      <c r="RHB237" s="196"/>
      <c r="RHC237" s="119"/>
      <c r="RHD237" s="47"/>
      <c r="RHE237" s="47"/>
      <c r="RHF237" s="48"/>
      <c r="RHG237" s="49"/>
      <c r="RHH237" s="28"/>
      <c r="RHI237" s="196"/>
      <c r="RHJ237" s="119"/>
      <c r="RHK237" s="47"/>
      <c r="RHL237" s="47"/>
      <c r="RHM237" s="48"/>
      <c r="RHN237" s="49"/>
      <c r="RHO237" s="28"/>
      <c r="RHP237" s="196"/>
      <c r="RHQ237" s="119"/>
      <c r="RHR237" s="47"/>
      <c r="RHS237" s="47"/>
      <c r="RHT237" s="48"/>
      <c r="RHU237" s="49"/>
      <c r="RHV237" s="28"/>
      <c r="RHW237" s="196"/>
      <c r="RHX237" s="119"/>
      <c r="RHY237" s="47"/>
      <c r="RHZ237" s="47"/>
      <c r="RIA237" s="48"/>
      <c r="RIB237" s="49"/>
      <c r="RIC237" s="28"/>
      <c r="RID237" s="196"/>
      <c r="RIE237" s="119"/>
      <c r="RIF237" s="47"/>
      <c r="RIG237" s="47"/>
      <c r="RIH237" s="48"/>
      <c r="RII237" s="49"/>
      <c r="RIJ237" s="28"/>
      <c r="RIK237" s="196"/>
      <c r="RIL237" s="119"/>
      <c r="RIM237" s="47"/>
      <c r="RIN237" s="47"/>
      <c r="RIO237" s="48"/>
      <c r="RIP237" s="49"/>
      <c r="RIQ237" s="28"/>
      <c r="RIR237" s="196"/>
      <c r="RIS237" s="119"/>
      <c r="RIT237" s="47"/>
      <c r="RIU237" s="47"/>
      <c r="RIV237" s="48"/>
      <c r="RIW237" s="49"/>
      <c r="RIX237" s="28"/>
      <c r="RIY237" s="196"/>
      <c r="RIZ237" s="119"/>
      <c r="RJA237" s="47"/>
      <c r="RJB237" s="47"/>
      <c r="RJC237" s="48"/>
      <c r="RJD237" s="49"/>
      <c r="RJE237" s="28"/>
      <c r="RJF237" s="196"/>
      <c r="RJG237" s="119"/>
      <c r="RJH237" s="47"/>
      <c r="RJI237" s="47"/>
      <c r="RJJ237" s="48"/>
      <c r="RJK237" s="49"/>
      <c r="RJL237" s="28"/>
      <c r="RJM237" s="196"/>
      <c r="RJN237" s="119"/>
      <c r="RJO237" s="47"/>
      <c r="RJP237" s="47"/>
      <c r="RJQ237" s="48"/>
      <c r="RJR237" s="49"/>
      <c r="RJS237" s="28"/>
      <c r="RJT237" s="196"/>
      <c r="RJU237" s="119"/>
      <c r="RJV237" s="47"/>
      <c r="RJW237" s="47"/>
      <c r="RJX237" s="48"/>
      <c r="RJY237" s="49"/>
      <c r="RJZ237" s="28"/>
      <c r="RKA237" s="196"/>
      <c r="RKB237" s="119"/>
      <c r="RKC237" s="47"/>
      <c r="RKD237" s="47"/>
      <c r="RKE237" s="48"/>
      <c r="RKF237" s="49"/>
      <c r="RKG237" s="28"/>
      <c r="RKH237" s="196"/>
      <c r="RKI237" s="119"/>
      <c r="RKJ237" s="47"/>
      <c r="RKK237" s="47"/>
      <c r="RKL237" s="48"/>
      <c r="RKM237" s="49"/>
      <c r="RKN237" s="28"/>
      <c r="RKO237" s="196"/>
      <c r="RKP237" s="119"/>
      <c r="RKQ237" s="47"/>
      <c r="RKR237" s="47"/>
      <c r="RKS237" s="48"/>
      <c r="RKT237" s="49"/>
      <c r="RKU237" s="28"/>
      <c r="RKV237" s="196"/>
      <c r="RKW237" s="119"/>
      <c r="RKX237" s="47"/>
      <c r="RKY237" s="47"/>
      <c r="RKZ237" s="48"/>
      <c r="RLA237" s="49"/>
      <c r="RLB237" s="28"/>
      <c r="RLC237" s="196"/>
      <c r="RLD237" s="119"/>
      <c r="RLE237" s="47"/>
      <c r="RLF237" s="47"/>
      <c r="RLG237" s="48"/>
      <c r="RLH237" s="49"/>
      <c r="RLI237" s="28"/>
      <c r="RLJ237" s="196"/>
      <c r="RLK237" s="119"/>
      <c r="RLL237" s="47"/>
      <c r="RLM237" s="47"/>
      <c r="RLN237" s="48"/>
      <c r="RLO237" s="49"/>
      <c r="RLP237" s="28"/>
      <c r="RLQ237" s="196"/>
      <c r="RLR237" s="119"/>
      <c r="RLS237" s="47"/>
      <c r="RLT237" s="47"/>
      <c r="RLU237" s="48"/>
      <c r="RLV237" s="49"/>
      <c r="RLW237" s="28"/>
      <c r="RLX237" s="196"/>
      <c r="RLY237" s="119"/>
      <c r="RLZ237" s="47"/>
      <c r="RMA237" s="47"/>
      <c r="RMB237" s="48"/>
      <c r="RMC237" s="49"/>
      <c r="RMD237" s="28"/>
      <c r="RME237" s="196"/>
      <c r="RMF237" s="119"/>
      <c r="RMG237" s="47"/>
      <c r="RMH237" s="47"/>
      <c r="RMI237" s="48"/>
      <c r="RMJ237" s="49"/>
      <c r="RMK237" s="28"/>
      <c r="RML237" s="196"/>
      <c r="RMM237" s="119"/>
      <c r="RMN237" s="47"/>
      <c r="RMO237" s="47"/>
      <c r="RMP237" s="48"/>
      <c r="RMQ237" s="49"/>
      <c r="RMR237" s="28"/>
      <c r="RMS237" s="196"/>
      <c r="RMT237" s="119"/>
      <c r="RMU237" s="47"/>
      <c r="RMV237" s="47"/>
      <c r="RMW237" s="48"/>
      <c r="RMX237" s="49"/>
      <c r="RMY237" s="28"/>
      <c r="RMZ237" s="196"/>
      <c r="RNA237" s="119"/>
      <c r="RNB237" s="47"/>
      <c r="RNC237" s="47"/>
      <c r="RND237" s="48"/>
      <c r="RNE237" s="49"/>
      <c r="RNF237" s="28"/>
      <c r="RNG237" s="196"/>
      <c r="RNH237" s="119"/>
      <c r="RNI237" s="47"/>
      <c r="RNJ237" s="47"/>
      <c r="RNK237" s="48"/>
      <c r="RNL237" s="49"/>
      <c r="RNM237" s="28"/>
      <c r="RNN237" s="196"/>
      <c r="RNO237" s="119"/>
      <c r="RNP237" s="47"/>
      <c r="RNQ237" s="47"/>
      <c r="RNR237" s="48"/>
      <c r="RNS237" s="49"/>
      <c r="RNT237" s="28"/>
      <c r="RNU237" s="196"/>
      <c r="RNV237" s="119"/>
      <c r="RNW237" s="47"/>
      <c r="RNX237" s="47"/>
      <c r="RNY237" s="48"/>
      <c r="RNZ237" s="49"/>
      <c r="ROA237" s="28"/>
      <c r="ROB237" s="196"/>
      <c r="ROC237" s="119"/>
      <c r="ROD237" s="47"/>
      <c r="ROE237" s="47"/>
      <c r="ROF237" s="48"/>
      <c r="ROG237" s="49"/>
      <c r="ROH237" s="28"/>
      <c r="ROI237" s="196"/>
      <c r="ROJ237" s="119"/>
      <c r="ROK237" s="47"/>
      <c r="ROL237" s="47"/>
      <c r="ROM237" s="48"/>
      <c r="RON237" s="49"/>
      <c r="ROO237" s="28"/>
      <c r="ROP237" s="196"/>
      <c r="ROQ237" s="119"/>
      <c r="ROR237" s="47"/>
      <c r="ROS237" s="47"/>
      <c r="ROT237" s="48"/>
      <c r="ROU237" s="49"/>
      <c r="ROV237" s="28"/>
      <c r="ROW237" s="196"/>
      <c r="ROX237" s="119"/>
      <c r="ROY237" s="47"/>
      <c r="ROZ237" s="47"/>
      <c r="RPA237" s="48"/>
      <c r="RPB237" s="49"/>
      <c r="RPC237" s="28"/>
      <c r="RPD237" s="196"/>
      <c r="RPE237" s="119"/>
      <c r="RPF237" s="47"/>
      <c r="RPG237" s="47"/>
      <c r="RPH237" s="48"/>
      <c r="RPI237" s="49"/>
      <c r="RPJ237" s="28"/>
      <c r="RPK237" s="196"/>
      <c r="RPL237" s="119"/>
      <c r="RPM237" s="47"/>
      <c r="RPN237" s="47"/>
      <c r="RPO237" s="48"/>
      <c r="RPP237" s="49"/>
      <c r="RPQ237" s="28"/>
      <c r="RPR237" s="196"/>
      <c r="RPS237" s="119"/>
      <c r="RPT237" s="47"/>
      <c r="RPU237" s="47"/>
      <c r="RPV237" s="48"/>
      <c r="RPW237" s="49"/>
      <c r="RPX237" s="28"/>
      <c r="RPY237" s="196"/>
      <c r="RPZ237" s="119"/>
      <c r="RQA237" s="47"/>
      <c r="RQB237" s="47"/>
      <c r="RQC237" s="48"/>
      <c r="RQD237" s="49"/>
      <c r="RQE237" s="28"/>
      <c r="RQF237" s="196"/>
      <c r="RQG237" s="119"/>
      <c r="RQH237" s="47"/>
      <c r="RQI237" s="47"/>
      <c r="RQJ237" s="48"/>
      <c r="RQK237" s="49"/>
      <c r="RQL237" s="28"/>
      <c r="RQM237" s="196"/>
      <c r="RQN237" s="119"/>
      <c r="RQO237" s="47"/>
      <c r="RQP237" s="47"/>
      <c r="RQQ237" s="48"/>
      <c r="RQR237" s="49"/>
      <c r="RQS237" s="28"/>
      <c r="RQT237" s="196"/>
      <c r="RQU237" s="119"/>
      <c r="RQV237" s="47"/>
      <c r="RQW237" s="47"/>
      <c r="RQX237" s="48"/>
      <c r="RQY237" s="49"/>
      <c r="RQZ237" s="28"/>
      <c r="RRA237" s="196"/>
      <c r="RRB237" s="119"/>
      <c r="RRC237" s="47"/>
      <c r="RRD237" s="47"/>
      <c r="RRE237" s="48"/>
      <c r="RRF237" s="49"/>
      <c r="RRG237" s="28"/>
      <c r="RRH237" s="196"/>
      <c r="RRI237" s="119"/>
      <c r="RRJ237" s="47"/>
      <c r="RRK237" s="47"/>
      <c r="RRL237" s="48"/>
      <c r="RRM237" s="49"/>
      <c r="RRN237" s="28"/>
      <c r="RRO237" s="196"/>
      <c r="RRP237" s="119"/>
      <c r="RRQ237" s="47"/>
      <c r="RRR237" s="47"/>
      <c r="RRS237" s="48"/>
      <c r="RRT237" s="49"/>
      <c r="RRU237" s="28"/>
      <c r="RRV237" s="196"/>
      <c r="RRW237" s="119"/>
      <c r="RRX237" s="47"/>
      <c r="RRY237" s="47"/>
      <c r="RRZ237" s="48"/>
      <c r="RSA237" s="49"/>
      <c r="RSB237" s="28"/>
      <c r="RSC237" s="196"/>
      <c r="RSD237" s="119"/>
      <c r="RSE237" s="47"/>
      <c r="RSF237" s="47"/>
      <c r="RSG237" s="48"/>
      <c r="RSH237" s="49"/>
      <c r="RSI237" s="28"/>
      <c r="RSJ237" s="196"/>
      <c r="RSK237" s="119"/>
      <c r="RSL237" s="47"/>
      <c r="RSM237" s="47"/>
      <c r="RSN237" s="48"/>
      <c r="RSO237" s="49"/>
      <c r="RSP237" s="28"/>
      <c r="RSQ237" s="196"/>
      <c r="RSR237" s="119"/>
      <c r="RSS237" s="47"/>
      <c r="RST237" s="47"/>
      <c r="RSU237" s="48"/>
      <c r="RSV237" s="49"/>
      <c r="RSW237" s="28"/>
      <c r="RSX237" s="196"/>
      <c r="RSY237" s="119"/>
      <c r="RSZ237" s="47"/>
      <c r="RTA237" s="47"/>
      <c r="RTB237" s="48"/>
      <c r="RTC237" s="49"/>
      <c r="RTD237" s="28"/>
      <c r="RTE237" s="196"/>
      <c r="RTF237" s="119"/>
      <c r="RTG237" s="47"/>
      <c r="RTH237" s="47"/>
      <c r="RTI237" s="48"/>
      <c r="RTJ237" s="49"/>
      <c r="RTK237" s="28"/>
      <c r="RTL237" s="196"/>
      <c r="RTM237" s="119"/>
      <c r="RTN237" s="47"/>
      <c r="RTO237" s="47"/>
      <c r="RTP237" s="48"/>
      <c r="RTQ237" s="49"/>
      <c r="RTR237" s="28"/>
      <c r="RTS237" s="196"/>
      <c r="RTT237" s="119"/>
      <c r="RTU237" s="47"/>
      <c r="RTV237" s="47"/>
      <c r="RTW237" s="48"/>
      <c r="RTX237" s="49"/>
      <c r="RTY237" s="28"/>
      <c r="RTZ237" s="196"/>
      <c r="RUA237" s="119"/>
      <c r="RUB237" s="47"/>
      <c r="RUC237" s="47"/>
      <c r="RUD237" s="48"/>
      <c r="RUE237" s="49"/>
      <c r="RUF237" s="28"/>
      <c r="RUG237" s="196"/>
      <c r="RUH237" s="119"/>
      <c r="RUI237" s="47"/>
      <c r="RUJ237" s="47"/>
      <c r="RUK237" s="48"/>
      <c r="RUL237" s="49"/>
      <c r="RUM237" s="28"/>
      <c r="RUN237" s="196"/>
      <c r="RUO237" s="119"/>
      <c r="RUP237" s="47"/>
      <c r="RUQ237" s="47"/>
      <c r="RUR237" s="48"/>
      <c r="RUS237" s="49"/>
      <c r="RUT237" s="28"/>
      <c r="RUU237" s="196"/>
      <c r="RUV237" s="119"/>
      <c r="RUW237" s="47"/>
      <c r="RUX237" s="47"/>
      <c r="RUY237" s="48"/>
      <c r="RUZ237" s="49"/>
      <c r="RVA237" s="28"/>
      <c r="RVB237" s="196"/>
      <c r="RVC237" s="119"/>
      <c r="RVD237" s="47"/>
      <c r="RVE237" s="47"/>
      <c r="RVF237" s="48"/>
      <c r="RVG237" s="49"/>
      <c r="RVH237" s="28"/>
      <c r="RVI237" s="196"/>
      <c r="RVJ237" s="119"/>
      <c r="RVK237" s="47"/>
      <c r="RVL237" s="47"/>
      <c r="RVM237" s="48"/>
      <c r="RVN237" s="49"/>
      <c r="RVO237" s="28"/>
      <c r="RVP237" s="196"/>
      <c r="RVQ237" s="119"/>
      <c r="RVR237" s="47"/>
      <c r="RVS237" s="47"/>
      <c r="RVT237" s="48"/>
      <c r="RVU237" s="49"/>
      <c r="RVV237" s="28"/>
      <c r="RVW237" s="196"/>
      <c r="RVX237" s="119"/>
      <c r="RVY237" s="47"/>
      <c r="RVZ237" s="47"/>
      <c r="RWA237" s="48"/>
      <c r="RWB237" s="49"/>
      <c r="RWC237" s="28"/>
      <c r="RWD237" s="196"/>
      <c r="RWE237" s="119"/>
      <c r="RWF237" s="47"/>
      <c r="RWG237" s="47"/>
      <c r="RWH237" s="48"/>
      <c r="RWI237" s="49"/>
      <c r="RWJ237" s="28"/>
      <c r="RWK237" s="196"/>
      <c r="RWL237" s="119"/>
      <c r="RWM237" s="47"/>
      <c r="RWN237" s="47"/>
      <c r="RWO237" s="48"/>
      <c r="RWP237" s="49"/>
      <c r="RWQ237" s="28"/>
      <c r="RWR237" s="196"/>
      <c r="RWS237" s="119"/>
      <c r="RWT237" s="47"/>
      <c r="RWU237" s="47"/>
      <c r="RWV237" s="48"/>
      <c r="RWW237" s="49"/>
      <c r="RWX237" s="28"/>
      <c r="RWY237" s="196"/>
      <c r="RWZ237" s="119"/>
      <c r="RXA237" s="47"/>
      <c r="RXB237" s="47"/>
      <c r="RXC237" s="48"/>
      <c r="RXD237" s="49"/>
      <c r="RXE237" s="28"/>
      <c r="RXF237" s="196"/>
      <c r="RXG237" s="119"/>
      <c r="RXH237" s="47"/>
      <c r="RXI237" s="47"/>
      <c r="RXJ237" s="48"/>
      <c r="RXK237" s="49"/>
      <c r="RXL237" s="28"/>
      <c r="RXM237" s="196"/>
      <c r="RXN237" s="119"/>
      <c r="RXO237" s="47"/>
      <c r="RXP237" s="47"/>
      <c r="RXQ237" s="48"/>
      <c r="RXR237" s="49"/>
      <c r="RXS237" s="28"/>
      <c r="RXT237" s="196"/>
      <c r="RXU237" s="119"/>
      <c r="RXV237" s="47"/>
      <c r="RXW237" s="47"/>
      <c r="RXX237" s="48"/>
      <c r="RXY237" s="49"/>
      <c r="RXZ237" s="28"/>
      <c r="RYA237" s="196"/>
      <c r="RYB237" s="119"/>
      <c r="RYC237" s="47"/>
      <c r="RYD237" s="47"/>
      <c r="RYE237" s="48"/>
      <c r="RYF237" s="49"/>
      <c r="RYG237" s="28"/>
      <c r="RYH237" s="196"/>
      <c r="RYI237" s="119"/>
      <c r="RYJ237" s="47"/>
      <c r="RYK237" s="47"/>
      <c r="RYL237" s="48"/>
      <c r="RYM237" s="49"/>
      <c r="RYN237" s="28"/>
      <c r="RYO237" s="196"/>
      <c r="RYP237" s="119"/>
      <c r="RYQ237" s="47"/>
      <c r="RYR237" s="47"/>
      <c r="RYS237" s="48"/>
      <c r="RYT237" s="49"/>
      <c r="RYU237" s="28"/>
      <c r="RYV237" s="196"/>
      <c r="RYW237" s="119"/>
      <c r="RYX237" s="47"/>
      <c r="RYY237" s="47"/>
      <c r="RYZ237" s="48"/>
      <c r="RZA237" s="49"/>
      <c r="RZB237" s="28"/>
      <c r="RZC237" s="196"/>
      <c r="RZD237" s="119"/>
      <c r="RZE237" s="47"/>
      <c r="RZF237" s="47"/>
      <c r="RZG237" s="48"/>
      <c r="RZH237" s="49"/>
      <c r="RZI237" s="28"/>
      <c r="RZJ237" s="196"/>
      <c r="RZK237" s="119"/>
      <c r="RZL237" s="47"/>
      <c r="RZM237" s="47"/>
      <c r="RZN237" s="48"/>
      <c r="RZO237" s="49"/>
      <c r="RZP237" s="28"/>
      <c r="RZQ237" s="196"/>
      <c r="RZR237" s="119"/>
      <c r="RZS237" s="47"/>
      <c r="RZT237" s="47"/>
      <c r="RZU237" s="48"/>
      <c r="RZV237" s="49"/>
      <c r="RZW237" s="28"/>
      <c r="RZX237" s="196"/>
      <c r="RZY237" s="119"/>
      <c r="RZZ237" s="47"/>
      <c r="SAA237" s="47"/>
      <c r="SAB237" s="48"/>
      <c r="SAC237" s="49"/>
      <c r="SAD237" s="28"/>
      <c r="SAE237" s="196"/>
      <c r="SAF237" s="119"/>
      <c r="SAG237" s="47"/>
      <c r="SAH237" s="47"/>
      <c r="SAI237" s="48"/>
      <c r="SAJ237" s="49"/>
      <c r="SAK237" s="28"/>
      <c r="SAL237" s="196"/>
      <c r="SAM237" s="119"/>
      <c r="SAN237" s="47"/>
      <c r="SAO237" s="47"/>
      <c r="SAP237" s="48"/>
      <c r="SAQ237" s="49"/>
      <c r="SAR237" s="28"/>
      <c r="SAS237" s="196"/>
      <c r="SAT237" s="119"/>
      <c r="SAU237" s="47"/>
      <c r="SAV237" s="47"/>
      <c r="SAW237" s="48"/>
      <c r="SAX237" s="49"/>
      <c r="SAY237" s="28"/>
      <c r="SAZ237" s="196"/>
      <c r="SBA237" s="119"/>
      <c r="SBB237" s="47"/>
      <c r="SBC237" s="47"/>
      <c r="SBD237" s="48"/>
      <c r="SBE237" s="49"/>
      <c r="SBF237" s="28"/>
      <c r="SBG237" s="196"/>
      <c r="SBH237" s="119"/>
      <c r="SBI237" s="47"/>
      <c r="SBJ237" s="47"/>
      <c r="SBK237" s="48"/>
      <c r="SBL237" s="49"/>
      <c r="SBM237" s="28"/>
      <c r="SBN237" s="196"/>
      <c r="SBO237" s="119"/>
      <c r="SBP237" s="47"/>
      <c r="SBQ237" s="47"/>
      <c r="SBR237" s="48"/>
      <c r="SBS237" s="49"/>
      <c r="SBT237" s="28"/>
      <c r="SBU237" s="196"/>
      <c r="SBV237" s="119"/>
      <c r="SBW237" s="47"/>
      <c r="SBX237" s="47"/>
      <c r="SBY237" s="48"/>
      <c r="SBZ237" s="49"/>
      <c r="SCA237" s="28"/>
      <c r="SCB237" s="196"/>
      <c r="SCC237" s="119"/>
      <c r="SCD237" s="47"/>
      <c r="SCE237" s="47"/>
      <c r="SCF237" s="48"/>
      <c r="SCG237" s="49"/>
      <c r="SCH237" s="28"/>
      <c r="SCI237" s="196"/>
      <c r="SCJ237" s="119"/>
      <c r="SCK237" s="47"/>
      <c r="SCL237" s="47"/>
      <c r="SCM237" s="48"/>
      <c r="SCN237" s="49"/>
      <c r="SCO237" s="28"/>
      <c r="SCP237" s="196"/>
      <c r="SCQ237" s="119"/>
      <c r="SCR237" s="47"/>
      <c r="SCS237" s="47"/>
      <c r="SCT237" s="48"/>
      <c r="SCU237" s="49"/>
      <c r="SCV237" s="28"/>
      <c r="SCW237" s="196"/>
      <c r="SCX237" s="119"/>
      <c r="SCY237" s="47"/>
      <c r="SCZ237" s="47"/>
      <c r="SDA237" s="48"/>
      <c r="SDB237" s="49"/>
      <c r="SDC237" s="28"/>
      <c r="SDD237" s="196"/>
      <c r="SDE237" s="119"/>
      <c r="SDF237" s="47"/>
      <c r="SDG237" s="47"/>
      <c r="SDH237" s="48"/>
      <c r="SDI237" s="49"/>
      <c r="SDJ237" s="28"/>
      <c r="SDK237" s="196"/>
      <c r="SDL237" s="119"/>
      <c r="SDM237" s="47"/>
      <c r="SDN237" s="47"/>
      <c r="SDO237" s="48"/>
      <c r="SDP237" s="49"/>
      <c r="SDQ237" s="28"/>
      <c r="SDR237" s="196"/>
      <c r="SDS237" s="119"/>
      <c r="SDT237" s="47"/>
      <c r="SDU237" s="47"/>
      <c r="SDV237" s="48"/>
      <c r="SDW237" s="49"/>
      <c r="SDX237" s="28"/>
      <c r="SDY237" s="196"/>
      <c r="SDZ237" s="119"/>
      <c r="SEA237" s="47"/>
      <c r="SEB237" s="47"/>
      <c r="SEC237" s="48"/>
      <c r="SED237" s="49"/>
      <c r="SEE237" s="28"/>
      <c r="SEF237" s="196"/>
      <c r="SEG237" s="119"/>
      <c r="SEH237" s="47"/>
      <c r="SEI237" s="47"/>
      <c r="SEJ237" s="48"/>
      <c r="SEK237" s="49"/>
      <c r="SEL237" s="28"/>
      <c r="SEM237" s="196"/>
      <c r="SEN237" s="119"/>
      <c r="SEO237" s="47"/>
      <c r="SEP237" s="47"/>
      <c r="SEQ237" s="48"/>
      <c r="SER237" s="49"/>
      <c r="SES237" s="28"/>
      <c r="SET237" s="196"/>
      <c r="SEU237" s="119"/>
      <c r="SEV237" s="47"/>
      <c r="SEW237" s="47"/>
      <c r="SEX237" s="48"/>
      <c r="SEY237" s="49"/>
      <c r="SEZ237" s="28"/>
      <c r="SFA237" s="196"/>
      <c r="SFB237" s="119"/>
      <c r="SFC237" s="47"/>
      <c r="SFD237" s="47"/>
      <c r="SFE237" s="48"/>
      <c r="SFF237" s="49"/>
      <c r="SFG237" s="28"/>
      <c r="SFH237" s="196"/>
      <c r="SFI237" s="119"/>
      <c r="SFJ237" s="47"/>
      <c r="SFK237" s="47"/>
      <c r="SFL237" s="48"/>
      <c r="SFM237" s="49"/>
      <c r="SFN237" s="28"/>
      <c r="SFO237" s="196"/>
      <c r="SFP237" s="119"/>
      <c r="SFQ237" s="47"/>
      <c r="SFR237" s="47"/>
      <c r="SFS237" s="48"/>
      <c r="SFT237" s="49"/>
      <c r="SFU237" s="28"/>
      <c r="SFV237" s="196"/>
      <c r="SFW237" s="119"/>
      <c r="SFX237" s="47"/>
      <c r="SFY237" s="47"/>
      <c r="SFZ237" s="48"/>
      <c r="SGA237" s="49"/>
      <c r="SGB237" s="28"/>
      <c r="SGC237" s="196"/>
      <c r="SGD237" s="119"/>
      <c r="SGE237" s="47"/>
      <c r="SGF237" s="47"/>
      <c r="SGG237" s="48"/>
      <c r="SGH237" s="49"/>
      <c r="SGI237" s="28"/>
      <c r="SGJ237" s="196"/>
      <c r="SGK237" s="119"/>
      <c r="SGL237" s="47"/>
      <c r="SGM237" s="47"/>
      <c r="SGN237" s="48"/>
      <c r="SGO237" s="49"/>
      <c r="SGP237" s="28"/>
      <c r="SGQ237" s="196"/>
      <c r="SGR237" s="119"/>
      <c r="SGS237" s="47"/>
      <c r="SGT237" s="47"/>
      <c r="SGU237" s="48"/>
      <c r="SGV237" s="49"/>
      <c r="SGW237" s="28"/>
      <c r="SGX237" s="196"/>
      <c r="SGY237" s="119"/>
      <c r="SGZ237" s="47"/>
      <c r="SHA237" s="47"/>
      <c r="SHB237" s="48"/>
      <c r="SHC237" s="49"/>
      <c r="SHD237" s="28"/>
      <c r="SHE237" s="196"/>
      <c r="SHF237" s="119"/>
      <c r="SHG237" s="47"/>
      <c r="SHH237" s="47"/>
      <c r="SHI237" s="48"/>
      <c r="SHJ237" s="49"/>
      <c r="SHK237" s="28"/>
      <c r="SHL237" s="196"/>
      <c r="SHM237" s="119"/>
      <c r="SHN237" s="47"/>
      <c r="SHO237" s="47"/>
      <c r="SHP237" s="48"/>
      <c r="SHQ237" s="49"/>
      <c r="SHR237" s="28"/>
      <c r="SHS237" s="196"/>
      <c r="SHT237" s="119"/>
      <c r="SHU237" s="47"/>
      <c r="SHV237" s="47"/>
      <c r="SHW237" s="48"/>
      <c r="SHX237" s="49"/>
      <c r="SHY237" s="28"/>
      <c r="SHZ237" s="196"/>
      <c r="SIA237" s="119"/>
      <c r="SIB237" s="47"/>
      <c r="SIC237" s="47"/>
      <c r="SID237" s="48"/>
      <c r="SIE237" s="49"/>
      <c r="SIF237" s="28"/>
      <c r="SIG237" s="196"/>
      <c r="SIH237" s="119"/>
      <c r="SII237" s="47"/>
      <c r="SIJ237" s="47"/>
      <c r="SIK237" s="48"/>
      <c r="SIL237" s="49"/>
      <c r="SIM237" s="28"/>
      <c r="SIN237" s="196"/>
      <c r="SIO237" s="119"/>
      <c r="SIP237" s="47"/>
      <c r="SIQ237" s="47"/>
      <c r="SIR237" s="48"/>
      <c r="SIS237" s="49"/>
      <c r="SIT237" s="28"/>
      <c r="SIU237" s="196"/>
      <c r="SIV237" s="119"/>
      <c r="SIW237" s="47"/>
      <c r="SIX237" s="47"/>
      <c r="SIY237" s="48"/>
      <c r="SIZ237" s="49"/>
      <c r="SJA237" s="28"/>
      <c r="SJB237" s="196"/>
      <c r="SJC237" s="119"/>
      <c r="SJD237" s="47"/>
      <c r="SJE237" s="47"/>
      <c r="SJF237" s="48"/>
      <c r="SJG237" s="49"/>
      <c r="SJH237" s="28"/>
      <c r="SJI237" s="196"/>
      <c r="SJJ237" s="119"/>
      <c r="SJK237" s="47"/>
      <c r="SJL237" s="47"/>
      <c r="SJM237" s="48"/>
      <c r="SJN237" s="49"/>
      <c r="SJO237" s="28"/>
      <c r="SJP237" s="196"/>
      <c r="SJQ237" s="119"/>
      <c r="SJR237" s="47"/>
      <c r="SJS237" s="47"/>
      <c r="SJT237" s="48"/>
      <c r="SJU237" s="49"/>
      <c r="SJV237" s="28"/>
      <c r="SJW237" s="196"/>
      <c r="SJX237" s="119"/>
      <c r="SJY237" s="47"/>
      <c r="SJZ237" s="47"/>
      <c r="SKA237" s="48"/>
      <c r="SKB237" s="49"/>
      <c r="SKC237" s="28"/>
      <c r="SKD237" s="196"/>
      <c r="SKE237" s="119"/>
      <c r="SKF237" s="47"/>
      <c r="SKG237" s="47"/>
      <c r="SKH237" s="48"/>
      <c r="SKI237" s="49"/>
      <c r="SKJ237" s="28"/>
      <c r="SKK237" s="196"/>
      <c r="SKL237" s="119"/>
      <c r="SKM237" s="47"/>
      <c r="SKN237" s="47"/>
      <c r="SKO237" s="48"/>
      <c r="SKP237" s="49"/>
      <c r="SKQ237" s="28"/>
      <c r="SKR237" s="196"/>
      <c r="SKS237" s="119"/>
      <c r="SKT237" s="47"/>
      <c r="SKU237" s="47"/>
      <c r="SKV237" s="48"/>
      <c r="SKW237" s="49"/>
      <c r="SKX237" s="28"/>
      <c r="SKY237" s="196"/>
      <c r="SKZ237" s="119"/>
      <c r="SLA237" s="47"/>
      <c r="SLB237" s="47"/>
      <c r="SLC237" s="48"/>
      <c r="SLD237" s="49"/>
      <c r="SLE237" s="28"/>
      <c r="SLF237" s="196"/>
      <c r="SLG237" s="119"/>
      <c r="SLH237" s="47"/>
      <c r="SLI237" s="47"/>
      <c r="SLJ237" s="48"/>
      <c r="SLK237" s="49"/>
      <c r="SLL237" s="28"/>
      <c r="SLM237" s="196"/>
      <c r="SLN237" s="119"/>
      <c r="SLO237" s="47"/>
      <c r="SLP237" s="47"/>
      <c r="SLQ237" s="48"/>
      <c r="SLR237" s="49"/>
      <c r="SLS237" s="28"/>
      <c r="SLT237" s="196"/>
      <c r="SLU237" s="119"/>
      <c r="SLV237" s="47"/>
      <c r="SLW237" s="47"/>
      <c r="SLX237" s="48"/>
      <c r="SLY237" s="49"/>
      <c r="SLZ237" s="28"/>
      <c r="SMA237" s="196"/>
      <c r="SMB237" s="119"/>
      <c r="SMC237" s="47"/>
      <c r="SMD237" s="47"/>
      <c r="SME237" s="48"/>
      <c r="SMF237" s="49"/>
      <c r="SMG237" s="28"/>
      <c r="SMH237" s="196"/>
      <c r="SMI237" s="119"/>
      <c r="SMJ237" s="47"/>
      <c r="SMK237" s="47"/>
      <c r="SML237" s="48"/>
      <c r="SMM237" s="49"/>
      <c r="SMN237" s="28"/>
      <c r="SMO237" s="196"/>
      <c r="SMP237" s="119"/>
      <c r="SMQ237" s="47"/>
      <c r="SMR237" s="47"/>
      <c r="SMS237" s="48"/>
      <c r="SMT237" s="49"/>
      <c r="SMU237" s="28"/>
      <c r="SMV237" s="196"/>
      <c r="SMW237" s="119"/>
      <c r="SMX237" s="47"/>
      <c r="SMY237" s="47"/>
      <c r="SMZ237" s="48"/>
      <c r="SNA237" s="49"/>
      <c r="SNB237" s="28"/>
      <c r="SNC237" s="196"/>
      <c r="SND237" s="119"/>
      <c r="SNE237" s="47"/>
      <c r="SNF237" s="47"/>
      <c r="SNG237" s="48"/>
      <c r="SNH237" s="49"/>
      <c r="SNI237" s="28"/>
      <c r="SNJ237" s="196"/>
      <c r="SNK237" s="119"/>
      <c r="SNL237" s="47"/>
      <c r="SNM237" s="47"/>
      <c r="SNN237" s="48"/>
      <c r="SNO237" s="49"/>
      <c r="SNP237" s="28"/>
      <c r="SNQ237" s="196"/>
      <c r="SNR237" s="119"/>
      <c r="SNS237" s="47"/>
      <c r="SNT237" s="47"/>
      <c r="SNU237" s="48"/>
      <c r="SNV237" s="49"/>
      <c r="SNW237" s="28"/>
      <c r="SNX237" s="196"/>
      <c r="SNY237" s="119"/>
      <c r="SNZ237" s="47"/>
      <c r="SOA237" s="47"/>
      <c r="SOB237" s="48"/>
      <c r="SOC237" s="49"/>
      <c r="SOD237" s="28"/>
      <c r="SOE237" s="196"/>
      <c r="SOF237" s="119"/>
      <c r="SOG237" s="47"/>
      <c r="SOH237" s="47"/>
      <c r="SOI237" s="48"/>
      <c r="SOJ237" s="49"/>
      <c r="SOK237" s="28"/>
      <c r="SOL237" s="196"/>
      <c r="SOM237" s="119"/>
      <c r="SON237" s="47"/>
      <c r="SOO237" s="47"/>
      <c r="SOP237" s="48"/>
      <c r="SOQ237" s="49"/>
      <c r="SOR237" s="28"/>
      <c r="SOS237" s="196"/>
      <c r="SOT237" s="119"/>
      <c r="SOU237" s="47"/>
      <c r="SOV237" s="47"/>
      <c r="SOW237" s="48"/>
      <c r="SOX237" s="49"/>
      <c r="SOY237" s="28"/>
      <c r="SOZ237" s="196"/>
      <c r="SPA237" s="119"/>
      <c r="SPB237" s="47"/>
      <c r="SPC237" s="47"/>
      <c r="SPD237" s="48"/>
      <c r="SPE237" s="49"/>
      <c r="SPF237" s="28"/>
      <c r="SPG237" s="196"/>
      <c r="SPH237" s="119"/>
      <c r="SPI237" s="47"/>
      <c r="SPJ237" s="47"/>
      <c r="SPK237" s="48"/>
      <c r="SPL237" s="49"/>
      <c r="SPM237" s="28"/>
      <c r="SPN237" s="196"/>
      <c r="SPO237" s="119"/>
      <c r="SPP237" s="47"/>
      <c r="SPQ237" s="47"/>
      <c r="SPR237" s="48"/>
      <c r="SPS237" s="49"/>
      <c r="SPT237" s="28"/>
      <c r="SPU237" s="196"/>
      <c r="SPV237" s="119"/>
      <c r="SPW237" s="47"/>
      <c r="SPX237" s="47"/>
      <c r="SPY237" s="48"/>
      <c r="SPZ237" s="49"/>
      <c r="SQA237" s="28"/>
      <c r="SQB237" s="196"/>
      <c r="SQC237" s="119"/>
      <c r="SQD237" s="47"/>
      <c r="SQE237" s="47"/>
      <c r="SQF237" s="48"/>
      <c r="SQG237" s="49"/>
      <c r="SQH237" s="28"/>
      <c r="SQI237" s="196"/>
      <c r="SQJ237" s="119"/>
      <c r="SQK237" s="47"/>
      <c r="SQL237" s="47"/>
      <c r="SQM237" s="48"/>
      <c r="SQN237" s="49"/>
      <c r="SQO237" s="28"/>
      <c r="SQP237" s="196"/>
      <c r="SQQ237" s="119"/>
      <c r="SQR237" s="47"/>
      <c r="SQS237" s="47"/>
      <c r="SQT237" s="48"/>
      <c r="SQU237" s="49"/>
      <c r="SQV237" s="28"/>
      <c r="SQW237" s="196"/>
      <c r="SQX237" s="119"/>
      <c r="SQY237" s="47"/>
      <c r="SQZ237" s="47"/>
      <c r="SRA237" s="48"/>
      <c r="SRB237" s="49"/>
      <c r="SRC237" s="28"/>
      <c r="SRD237" s="196"/>
      <c r="SRE237" s="119"/>
      <c r="SRF237" s="47"/>
      <c r="SRG237" s="47"/>
      <c r="SRH237" s="48"/>
      <c r="SRI237" s="49"/>
      <c r="SRJ237" s="28"/>
      <c r="SRK237" s="196"/>
      <c r="SRL237" s="119"/>
      <c r="SRM237" s="47"/>
      <c r="SRN237" s="47"/>
      <c r="SRO237" s="48"/>
      <c r="SRP237" s="49"/>
      <c r="SRQ237" s="28"/>
      <c r="SRR237" s="196"/>
      <c r="SRS237" s="119"/>
      <c r="SRT237" s="47"/>
      <c r="SRU237" s="47"/>
      <c r="SRV237" s="48"/>
      <c r="SRW237" s="49"/>
      <c r="SRX237" s="28"/>
      <c r="SRY237" s="196"/>
      <c r="SRZ237" s="119"/>
      <c r="SSA237" s="47"/>
      <c r="SSB237" s="47"/>
      <c r="SSC237" s="48"/>
      <c r="SSD237" s="49"/>
      <c r="SSE237" s="28"/>
      <c r="SSF237" s="196"/>
      <c r="SSG237" s="119"/>
      <c r="SSH237" s="47"/>
      <c r="SSI237" s="47"/>
      <c r="SSJ237" s="48"/>
      <c r="SSK237" s="49"/>
      <c r="SSL237" s="28"/>
      <c r="SSM237" s="196"/>
      <c r="SSN237" s="119"/>
      <c r="SSO237" s="47"/>
      <c r="SSP237" s="47"/>
      <c r="SSQ237" s="48"/>
      <c r="SSR237" s="49"/>
      <c r="SSS237" s="28"/>
      <c r="SST237" s="196"/>
      <c r="SSU237" s="119"/>
      <c r="SSV237" s="47"/>
      <c r="SSW237" s="47"/>
      <c r="SSX237" s="48"/>
      <c r="SSY237" s="49"/>
      <c r="SSZ237" s="28"/>
      <c r="STA237" s="196"/>
      <c r="STB237" s="119"/>
      <c r="STC237" s="47"/>
      <c r="STD237" s="47"/>
      <c r="STE237" s="48"/>
      <c r="STF237" s="49"/>
      <c r="STG237" s="28"/>
      <c r="STH237" s="196"/>
      <c r="STI237" s="119"/>
      <c r="STJ237" s="47"/>
      <c r="STK237" s="47"/>
      <c r="STL237" s="48"/>
      <c r="STM237" s="49"/>
      <c r="STN237" s="28"/>
      <c r="STO237" s="196"/>
      <c r="STP237" s="119"/>
      <c r="STQ237" s="47"/>
      <c r="STR237" s="47"/>
      <c r="STS237" s="48"/>
      <c r="STT237" s="49"/>
      <c r="STU237" s="28"/>
      <c r="STV237" s="196"/>
      <c r="STW237" s="119"/>
      <c r="STX237" s="47"/>
      <c r="STY237" s="47"/>
      <c r="STZ237" s="48"/>
      <c r="SUA237" s="49"/>
      <c r="SUB237" s="28"/>
      <c r="SUC237" s="196"/>
      <c r="SUD237" s="119"/>
      <c r="SUE237" s="47"/>
      <c r="SUF237" s="47"/>
      <c r="SUG237" s="48"/>
      <c r="SUH237" s="49"/>
      <c r="SUI237" s="28"/>
      <c r="SUJ237" s="196"/>
      <c r="SUK237" s="119"/>
      <c r="SUL237" s="47"/>
      <c r="SUM237" s="47"/>
      <c r="SUN237" s="48"/>
      <c r="SUO237" s="49"/>
      <c r="SUP237" s="28"/>
      <c r="SUQ237" s="196"/>
      <c r="SUR237" s="119"/>
      <c r="SUS237" s="47"/>
      <c r="SUT237" s="47"/>
      <c r="SUU237" s="48"/>
      <c r="SUV237" s="49"/>
      <c r="SUW237" s="28"/>
      <c r="SUX237" s="196"/>
      <c r="SUY237" s="119"/>
      <c r="SUZ237" s="47"/>
      <c r="SVA237" s="47"/>
      <c r="SVB237" s="48"/>
      <c r="SVC237" s="49"/>
      <c r="SVD237" s="28"/>
      <c r="SVE237" s="196"/>
      <c r="SVF237" s="119"/>
      <c r="SVG237" s="47"/>
      <c r="SVH237" s="47"/>
      <c r="SVI237" s="48"/>
      <c r="SVJ237" s="49"/>
      <c r="SVK237" s="28"/>
      <c r="SVL237" s="196"/>
      <c r="SVM237" s="119"/>
      <c r="SVN237" s="47"/>
      <c r="SVO237" s="47"/>
      <c r="SVP237" s="48"/>
      <c r="SVQ237" s="49"/>
      <c r="SVR237" s="28"/>
      <c r="SVS237" s="196"/>
      <c r="SVT237" s="119"/>
      <c r="SVU237" s="47"/>
      <c r="SVV237" s="47"/>
      <c r="SVW237" s="48"/>
      <c r="SVX237" s="49"/>
      <c r="SVY237" s="28"/>
      <c r="SVZ237" s="196"/>
      <c r="SWA237" s="119"/>
      <c r="SWB237" s="47"/>
      <c r="SWC237" s="47"/>
      <c r="SWD237" s="48"/>
      <c r="SWE237" s="49"/>
      <c r="SWF237" s="28"/>
      <c r="SWG237" s="196"/>
      <c r="SWH237" s="119"/>
      <c r="SWI237" s="47"/>
      <c r="SWJ237" s="47"/>
      <c r="SWK237" s="48"/>
      <c r="SWL237" s="49"/>
      <c r="SWM237" s="28"/>
      <c r="SWN237" s="196"/>
      <c r="SWO237" s="119"/>
      <c r="SWP237" s="47"/>
      <c r="SWQ237" s="47"/>
      <c r="SWR237" s="48"/>
      <c r="SWS237" s="49"/>
      <c r="SWT237" s="28"/>
      <c r="SWU237" s="196"/>
      <c r="SWV237" s="119"/>
      <c r="SWW237" s="47"/>
      <c r="SWX237" s="47"/>
      <c r="SWY237" s="48"/>
      <c r="SWZ237" s="49"/>
      <c r="SXA237" s="28"/>
      <c r="SXB237" s="196"/>
      <c r="SXC237" s="119"/>
      <c r="SXD237" s="47"/>
      <c r="SXE237" s="47"/>
      <c r="SXF237" s="48"/>
      <c r="SXG237" s="49"/>
      <c r="SXH237" s="28"/>
      <c r="SXI237" s="196"/>
      <c r="SXJ237" s="119"/>
      <c r="SXK237" s="47"/>
      <c r="SXL237" s="47"/>
      <c r="SXM237" s="48"/>
      <c r="SXN237" s="49"/>
      <c r="SXO237" s="28"/>
      <c r="SXP237" s="196"/>
      <c r="SXQ237" s="119"/>
      <c r="SXR237" s="47"/>
      <c r="SXS237" s="47"/>
      <c r="SXT237" s="48"/>
      <c r="SXU237" s="49"/>
      <c r="SXV237" s="28"/>
      <c r="SXW237" s="196"/>
      <c r="SXX237" s="119"/>
      <c r="SXY237" s="47"/>
      <c r="SXZ237" s="47"/>
      <c r="SYA237" s="48"/>
      <c r="SYB237" s="49"/>
      <c r="SYC237" s="28"/>
      <c r="SYD237" s="196"/>
      <c r="SYE237" s="119"/>
      <c r="SYF237" s="47"/>
      <c r="SYG237" s="47"/>
      <c r="SYH237" s="48"/>
      <c r="SYI237" s="49"/>
      <c r="SYJ237" s="28"/>
      <c r="SYK237" s="196"/>
      <c r="SYL237" s="119"/>
      <c r="SYM237" s="47"/>
      <c r="SYN237" s="47"/>
      <c r="SYO237" s="48"/>
      <c r="SYP237" s="49"/>
      <c r="SYQ237" s="28"/>
      <c r="SYR237" s="196"/>
      <c r="SYS237" s="119"/>
      <c r="SYT237" s="47"/>
      <c r="SYU237" s="47"/>
      <c r="SYV237" s="48"/>
      <c r="SYW237" s="49"/>
      <c r="SYX237" s="28"/>
      <c r="SYY237" s="196"/>
      <c r="SYZ237" s="119"/>
      <c r="SZA237" s="47"/>
      <c r="SZB237" s="47"/>
      <c r="SZC237" s="48"/>
      <c r="SZD237" s="49"/>
      <c r="SZE237" s="28"/>
      <c r="SZF237" s="196"/>
      <c r="SZG237" s="119"/>
      <c r="SZH237" s="47"/>
      <c r="SZI237" s="47"/>
      <c r="SZJ237" s="48"/>
      <c r="SZK237" s="49"/>
      <c r="SZL237" s="28"/>
      <c r="SZM237" s="196"/>
      <c r="SZN237" s="119"/>
      <c r="SZO237" s="47"/>
      <c r="SZP237" s="47"/>
      <c r="SZQ237" s="48"/>
      <c r="SZR237" s="49"/>
      <c r="SZS237" s="28"/>
      <c r="SZT237" s="196"/>
      <c r="SZU237" s="119"/>
      <c r="SZV237" s="47"/>
      <c r="SZW237" s="47"/>
      <c r="SZX237" s="48"/>
      <c r="SZY237" s="49"/>
      <c r="SZZ237" s="28"/>
      <c r="TAA237" s="196"/>
      <c r="TAB237" s="119"/>
      <c r="TAC237" s="47"/>
      <c r="TAD237" s="47"/>
      <c r="TAE237" s="48"/>
      <c r="TAF237" s="49"/>
      <c r="TAG237" s="28"/>
      <c r="TAH237" s="196"/>
      <c r="TAI237" s="119"/>
      <c r="TAJ237" s="47"/>
      <c r="TAK237" s="47"/>
      <c r="TAL237" s="48"/>
      <c r="TAM237" s="49"/>
      <c r="TAN237" s="28"/>
      <c r="TAO237" s="196"/>
      <c r="TAP237" s="119"/>
      <c r="TAQ237" s="47"/>
      <c r="TAR237" s="47"/>
      <c r="TAS237" s="48"/>
      <c r="TAT237" s="49"/>
      <c r="TAU237" s="28"/>
      <c r="TAV237" s="196"/>
      <c r="TAW237" s="119"/>
      <c r="TAX237" s="47"/>
      <c r="TAY237" s="47"/>
      <c r="TAZ237" s="48"/>
      <c r="TBA237" s="49"/>
      <c r="TBB237" s="28"/>
      <c r="TBC237" s="196"/>
      <c r="TBD237" s="119"/>
      <c r="TBE237" s="47"/>
      <c r="TBF237" s="47"/>
      <c r="TBG237" s="48"/>
      <c r="TBH237" s="49"/>
      <c r="TBI237" s="28"/>
      <c r="TBJ237" s="196"/>
      <c r="TBK237" s="119"/>
      <c r="TBL237" s="47"/>
      <c r="TBM237" s="47"/>
      <c r="TBN237" s="48"/>
      <c r="TBO237" s="49"/>
      <c r="TBP237" s="28"/>
      <c r="TBQ237" s="196"/>
      <c r="TBR237" s="119"/>
      <c r="TBS237" s="47"/>
      <c r="TBT237" s="47"/>
      <c r="TBU237" s="48"/>
      <c r="TBV237" s="49"/>
      <c r="TBW237" s="28"/>
      <c r="TBX237" s="196"/>
      <c r="TBY237" s="119"/>
      <c r="TBZ237" s="47"/>
      <c r="TCA237" s="47"/>
      <c r="TCB237" s="48"/>
      <c r="TCC237" s="49"/>
      <c r="TCD237" s="28"/>
      <c r="TCE237" s="196"/>
      <c r="TCF237" s="119"/>
      <c r="TCG237" s="47"/>
      <c r="TCH237" s="47"/>
      <c r="TCI237" s="48"/>
      <c r="TCJ237" s="49"/>
      <c r="TCK237" s="28"/>
      <c r="TCL237" s="196"/>
      <c r="TCM237" s="119"/>
      <c r="TCN237" s="47"/>
      <c r="TCO237" s="47"/>
      <c r="TCP237" s="48"/>
      <c r="TCQ237" s="49"/>
      <c r="TCR237" s="28"/>
      <c r="TCS237" s="196"/>
      <c r="TCT237" s="119"/>
      <c r="TCU237" s="47"/>
      <c r="TCV237" s="47"/>
      <c r="TCW237" s="48"/>
      <c r="TCX237" s="49"/>
      <c r="TCY237" s="28"/>
      <c r="TCZ237" s="196"/>
      <c r="TDA237" s="119"/>
      <c r="TDB237" s="47"/>
      <c r="TDC237" s="47"/>
      <c r="TDD237" s="48"/>
      <c r="TDE237" s="49"/>
      <c r="TDF237" s="28"/>
      <c r="TDG237" s="196"/>
      <c r="TDH237" s="119"/>
      <c r="TDI237" s="47"/>
      <c r="TDJ237" s="47"/>
      <c r="TDK237" s="48"/>
      <c r="TDL237" s="49"/>
      <c r="TDM237" s="28"/>
      <c r="TDN237" s="196"/>
      <c r="TDO237" s="119"/>
      <c r="TDP237" s="47"/>
      <c r="TDQ237" s="47"/>
      <c r="TDR237" s="48"/>
      <c r="TDS237" s="49"/>
      <c r="TDT237" s="28"/>
      <c r="TDU237" s="196"/>
      <c r="TDV237" s="119"/>
      <c r="TDW237" s="47"/>
      <c r="TDX237" s="47"/>
      <c r="TDY237" s="48"/>
      <c r="TDZ237" s="49"/>
      <c r="TEA237" s="28"/>
      <c r="TEB237" s="196"/>
      <c r="TEC237" s="119"/>
      <c r="TED237" s="47"/>
      <c r="TEE237" s="47"/>
      <c r="TEF237" s="48"/>
      <c r="TEG237" s="49"/>
      <c r="TEH237" s="28"/>
      <c r="TEI237" s="196"/>
      <c r="TEJ237" s="119"/>
      <c r="TEK237" s="47"/>
      <c r="TEL237" s="47"/>
      <c r="TEM237" s="48"/>
      <c r="TEN237" s="49"/>
      <c r="TEO237" s="28"/>
      <c r="TEP237" s="196"/>
      <c r="TEQ237" s="119"/>
      <c r="TER237" s="47"/>
      <c r="TES237" s="47"/>
      <c r="TET237" s="48"/>
      <c r="TEU237" s="49"/>
      <c r="TEV237" s="28"/>
      <c r="TEW237" s="196"/>
      <c r="TEX237" s="119"/>
      <c r="TEY237" s="47"/>
      <c r="TEZ237" s="47"/>
      <c r="TFA237" s="48"/>
      <c r="TFB237" s="49"/>
      <c r="TFC237" s="28"/>
      <c r="TFD237" s="196"/>
      <c r="TFE237" s="119"/>
      <c r="TFF237" s="47"/>
      <c r="TFG237" s="47"/>
      <c r="TFH237" s="48"/>
      <c r="TFI237" s="49"/>
      <c r="TFJ237" s="28"/>
      <c r="TFK237" s="196"/>
      <c r="TFL237" s="119"/>
      <c r="TFM237" s="47"/>
      <c r="TFN237" s="47"/>
      <c r="TFO237" s="48"/>
      <c r="TFP237" s="49"/>
      <c r="TFQ237" s="28"/>
      <c r="TFR237" s="196"/>
      <c r="TFS237" s="119"/>
      <c r="TFT237" s="47"/>
      <c r="TFU237" s="47"/>
      <c r="TFV237" s="48"/>
      <c r="TFW237" s="49"/>
      <c r="TFX237" s="28"/>
      <c r="TFY237" s="196"/>
      <c r="TFZ237" s="119"/>
      <c r="TGA237" s="47"/>
      <c r="TGB237" s="47"/>
      <c r="TGC237" s="48"/>
      <c r="TGD237" s="49"/>
      <c r="TGE237" s="28"/>
      <c r="TGF237" s="196"/>
      <c r="TGG237" s="119"/>
      <c r="TGH237" s="47"/>
      <c r="TGI237" s="47"/>
      <c r="TGJ237" s="48"/>
      <c r="TGK237" s="49"/>
      <c r="TGL237" s="28"/>
      <c r="TGM237" s="196"/>
      <c r="TGN237" s="119"/>
      <c r="TGO237" s="47"/>
      <c r="TGP237" s="47"/>
      <c r="TGQ237" s="48"/>
      <c r="TGR237" s="49"/>
      <c r="TGS237" s="28"/>
      <c r="TGT237" s="196"/>
      <c r="TGU237" s="119"/>
      <c r="TGV237" s="47"/>
      <c r="TGW237" s="47"/>
      <c r="TGX237" s="48"/>
      <c r="TGY237" s="49"/>
      <c r="TGZ237" s="28"/>
      <c r="THA237" s="196"/>
      <c r="THB237" s="119"/>
      <c r="THC237" s="47"/>
      <c r="THD237" s="47"/>
      <c r="THE237" s="48"/>
      <c r="THF237" s="49"/>
      <c r="THG237" s="28"/>
      <c r="THH237" s="196"/>
      <c r="THI237" s="119"/>
      <c r="THJ237" s="47"/>
      <c r="THK237" s="47"/>
      <c r="THL237" s="48"/>
      <c r="THM237" s="49"/>
      <c r="THN237" s="28"/>
      <c r="THO237" s="196"/>
      <c r="THP237" s="119"/>
      <c r="THQ237" s="47"/>
      <c r="THR237" s="47"/>
      <c r="THS237" s="48"/>
      <c r="THT237" s="49"/>
      <c r="THU237" s="28"/>
      <c r="THV237" s="196"/>
      <c r="THW237" s="119"/>
      <c r="THX237" s="47"/>
      <c r="THY237" s="47"/>
      <c r="THZ237" s="48"/>
      <c r="TIA237" s="49"/>
      <c r="TIB237" s="28"/>
      <c r="TIC237" s="196"/>
      <c r="TID237" s="119"/>
      <c r="TIE237" s="47"/>
      <c r="TIF237" s="47"/>
      <c r="TIG237" s="48"/>
      <c r="TIH237" s="49"/>
      <c r="TII237" s="28"/>
      <c r="TIJ237" s="196"/>
      <c r="TIK237" s="119"/>
      <c r="TIL237" s="47"/>
      <c r="TIM237" s="47"/>
      <c r="TIN237" s="48"/>
      <c r="TIO237" s="49"/>
      <c r="TIP237" s="28"/>
      <c r="TIQ237" s="196"/>
      <c r="TIR237" s="119"/>
      <c r="TIS237" s="47"/>
      <c r="TIT237" s="47"/>
      <c r="TIU237" s="48"/>
      <c r="TIV237" s="49"/>
      <c r="TIW237" s="28"/>
      <c r="TIX237" s="196"/>
      <c r="TIY237" s="119"/>
      <c r="TIZ237" s="47"/>
      <c r="TJA237" s="47"/>
      <c r="TJB237" s="48"/>
      <c r="TJC237" s="49"/>
      <c r="TJD237" s="28"/>
      <c r="TJE237" s="196"/>
      <c r="TJF237" s="119"/>
      <c r="TJG237" s="47"/>
      <c r="TJH237" s="47"/>
      <c r="TJI237" s="48"/>
      <c r="TJJ237" s="49"/>
      <c r="TJK237" s="28"/>
      <c r="TJL237" s="196"/>
      <c r="TJM237" s="119"/>
      <c r="TJN237" s="47"/>
      <c r="TJO237" s="47"/>
      <c r="TJP237" s="48"/>
      <c r="TJQ237" s="49"/>
      <c r="TJR237" s="28"/>
      <c r="TJS237" s="196"/>
      <c r="TJT237" s="119"/>
      <c r="TJU237" s="47"/>
      <c r="TJV237" s="47"/>
      <c r="TJW237" s="48"/>
      <c r="TJX237" s="49"/>
      <c r="TJY237" s="28"/>
      <c r="TJZ237" s="196"/>
      <c r="TKA237" s="119"/>
      <c r="TKB237" s="47"/>
      <c r="TKC237" s="47"/>
      <c r="TKD237" s="48"/>
      <c r="TKE237" s="49"/>
      <c r="TKF237" s="28"/>
      <c r="TKG237" s="196"/>
      <c r="TKH237" s="119"/>
      <c r="TKI237" s="47"/>
      <c r="TKJ237" s="47"/>
      <c r="TKK237" s="48"/>
      <c r="TKL237" s="49"/>
      <c r="TKM237" s="28"/>
      <c r="TKN237" s="196"/>
      <c r="TKO237" s="119"/>
      <c r="TKP237" s="47"/>
      <c r="TKQ237" s="47"/>
      <c r="TKR237" s="48"/>
      <c r="TKS237" s="49"/>
      <c r="TKT237" s="28"/>
      <c r="TKU237" s="196"/>
      <c r="TKV237" s="119"/>
      <c r="TKW237" s="47"/>
      <c r="TKX237" s="47"/>
      <c r="TKY237" s="48"/>
      <c r="TKZ237" s="49"/>
      <c r="TLA237" s="28"/>
      <c r="TLB237" s="196"/>
      <c r="TLC237" s="119"/>
      <c r="TLD237" s="47"/>
      <c r="TLE237" s="47"/>
      <c r="TLF237" s="48"/>
      <c r="TLG237" s="49"/>
      <c r="TLH237" s="28"/>
      <c r="TLI237" s="196"/>
      <c r="TLJ237" s="119"/>
      <c r="TLK237" s="47"/>
      <c r="TLL237" s="47"/>
      <c r="TLM237" s="48"/>
      <c r="TLN237" s="49"/>
      <c r="TLO237" s="28"/>
      <c r="TLP237" s="196"/>
      <c r="TLQ237" s="119"/>
      <c r="TLR237" s="47"/>
      <c r="TLS237" s="47"/>
      <c r="TLT237" s="48"/>
      <c r="TLU237" s="49"/>
      <c r="TLV237" s="28"/>
      <c r="TLW237" s="196"/>
      <c r="TLX237" s="119"/>
      <c r="TLY237" s="47"/>
      <c r="TLZ237" s="47"/>
      <c r="TMA237" s="48"/>
      <c r="TMB237" s="49"/>
      <c r="TMC237" s="28"/>
      <c r="TMD237" s="196"/>
      <c r="TME237" s="119"/>
      <c r="TMF237" s="47"/>
      <c r="TMG237" s="47"/>
      <c r="TMH237" s="48"/>
      <c r="TMI237" s="49"/>
      <c r="TMJ237" s="28"/>
      <c r="TMK237" s="196"/>
      <c r="TML237" s="119"/>
      <c r="TMM237" s="47"/>
      <c r="TMN237" s="47"/>
      <c r="TMO237" s="48"/>
      <c r="TMP237" s="49"/>
      <c r="TMQ237" s="28"/>
      <c r="TMR237" s="196"/>
      <c r="TMS237" s="119"/>
      <c r="TMT237" s="47"/>
      <c r="TMU237" s="47"/>
      <c r="TMV237" s="48"/>
      <c r="TMW237" s="49"/>
      <c r="TMX237" s="28"/>
      <c r="TMY237" s="196"/>
      <c r="TMZ237" s="119"/>
      <c r="TNA237" s="47"/>
      <c r="TNB237" s="47"/>
      <c r="TNC237" s="48"/>
      <c r="TND237" s="49"/>
      <c r="TNE237" s="28"/>
      <c r="TNF237" s="196"/>
      <c r="TNG237" s="119"/>
      <c r="TNH237" s="47"/>
      <c r="TNI237" s="47"/>
      <c r="TNJ237" s="48"/>
      <c r="TNK237" s="49"/>
      <c r="TNL237" s="28"/>
      <c r="TNM237" s="196"/>
      <c r="TNN237" s="119"/>
      <c r="TNO237" s="47"/>
      <c r="TNP237" s="47"/>
      <c r="TNQ237" s="48"/>
      <c r="TNR237" s="49"/>
      <c r="TNS237" s="28"/>
      <c r="TNT237" s="196"/>
      <c r="TNU237" s="119"/>
      <c r="TNV237" s="47"/>
      <c r="TNW237" s="47"/>
      <c r="TNX237" s="48"/>
      <c r="TNY237" s="49"/>
      <c r="TNZ237" s="28"/>
      <c r="TOA237" s="196"/>
      <c r="TOB237" s="119"/>
      <c r="TOC237" s="47"/>
      <c r="TOD237" s="47"/>
      <c r="TOE237" s="48"/>
      <c r="TOF237" s="49"/>
      <c r="TOG237" s="28"/>
      <c r="TOH237" s="196"/>
      <c r="TOI237" s="119"/>
      <c r="TOJ237" s="47"/>
      <c r="TOK237" s="47"/>
      <c r="TOL237" s="48"/>
      <c r="TOM237" s="49"/>
      <c r="TON237" s="28"/>
      <c r="TOO237" s="196"/>
      <c r="TOP237" s="119"/>
      <c r="TOQ237" s="47"/>
      <c r="TOR237" s="47"/>
      <c r="TOS237" s="48"/>
      <c r="TOT237" s="49"/>
      <c r="TOU237" s="28"/>
      <c r="TOV237" s="196"/>
      <c r="TOW237" s="119"/>
      <c r="TOX237" s="47"/>
      <c r="TOY237" s="47"/>
      <c r="TOZ237" s="48"/>
      <c r="TPA237" s="49"/>
      <c r="TPB237" s="28"/>
      <c r="TPC237" s="196"/>
      <c r="TPD237" s="119"/>
      <c r="TPE237" s="47"/>
      <c r="TPF237" s="47"/>
      <c r="TPG237" s="48"/>
      <c r="TPH237" s="49"/>
      <c r="TPI237" s="28"/>
      <c r="TPJ237" s="196"/>
      <c r="TPK237" s="119"/>
      <c r="TPL237" s="47"/>
      <c r="TPM237" s="47"/>
      <c r="TPN237" s="48"/>
      <c r="TPO237" s="49"/>
      <c r="TPP237" s="28"/>
      <c r="TPQ237" s="196"/>
      <c r="TPR237" s="119"/>
      <c r="TPS237" s="47"/>
      <c r="TPT237" s="47"/>
      <c r="TPU237" s="48"/>
      <c r="TPV237" s="49"/>
      <c r="TPW237" s="28"/>
      <c r="TPX237" s="196"/>
      <c r="TPY237" s="119"/>
      <c r="TPZ237" s="47"/>
      <c r="TQA237" s="47"/>
      <c r="TQB237" s="48"/>
      <c r="TQC237" s="49"/>
      <c r="TQD237" s="28"/>
      <c r="TQE237" s="196"/>
      <c r="TQF237" s="119"/>
      <c r="TQG237" s="47"/>
      <c r="TQH237" s="47"/>
      <c r="TQI237" s="48"/>
      <c r="TQJ237" s="49"/>
      <c r="TQK237" s="28"/>
      <c r="TQL237" s="196"/>
      <c r="TQM237" s="119"/>
      <c r="TQN237" s="47"/>
      <c r="TQO237" s="47"/>
      <c r="TQP237" s="48"/>
      <c r="TQQ237" s="49"/>
      <c r="TQR237" s="28"/>
      <c r="TQS237" s="196"/>
      <c r="TQT237" s="119"/>
      <c r="TQU237" s="47"/>
      <c r="TQV237" s="47"/>
      <c r="TQW237" s="48"/>
      <c r="TQX237" s="49"/>
      <c r="TQY237" s="28"/>
      <c r="TQZ237" s="196"/>
      <c r="TRA237" s="119"/>
      <c r="TRB237" s="47"/>
      <c r="TRC237" s="47"/>
      <c r="TRD237" s="48"/>
      <c r="TRE237" s="49"/>
      <c r="TRF237" s="28"/>
      <c r="TRG237" s="196"/>
      <c r="TRH237" s="119"/>
      <c r="TRI237" s="47"/>
      <c r="TRJ237" s="47"/>
      <c r="TRK237" s="48"/>
      <c r="TRL237" s="49"/>
      <c r="TRM237" s="28"/>
      <c r="TRN237" s="196"/>
      <c r="TRO237" s="119"/>
      <c r="TRP237" s="47"/>
      <c r="TRQ237" s="47"/>
      <c r="TRR237" s="48"/>
      <c r="TRS237" s="49"/>
      <c r="TRT237" s="28"/>
      <c r="TRU237" s="196"/>
      <c r="TRV237" s="119"/>
      <c r="TRW237" s="47"/>
      <c r="TRX237" s="47"/>
      <c r="TRY237" s="48"/>
      <c r="TRZ237" s="49"/>
      <c r="TSA237" s="28"/>
      <c r="TSB237" s="196"/>
      <c r="TSC237" s="119"/>
      <c r="TSD237" s="47"/>
      <c r="TSE237" s="47"/>
      <c r="TSF237" s="48"/>
      <c r="TSG237" s="49"/>
      <c r="TSH237" s="28"/>
      <c r="TSI237" s="196"/>
      <c r="TSJ237" s="119"/>
      <c r="TSK237" s="47"/>
      <c r="TSL237" s="47"/>
      <c r="TSM237" s="48"/>
      <c r="TSN237" s="49"/>
      <c r="TSO237" s="28"/>
      <c r="TSP237" s="196"/>
      <c r="TSQ237" s="119"/>
      <c r="TSR237" s="47"/>
      <c r="TSS237" s="47"/>
      <c r="TST237" s="48"/>
      <c r="TSU237" s="49"/>
      <c r="TSV237" s="28"/>
      <c r="TSW237" s="196"/>
      <c r="TSX237" s="119"/>
      <c r="TSY237" s="47"/>
      <c r="TSZ237" s="47"/>
      <c r="TTA237" s="48"/>
      <c r="TTB237" s="49"/>
      <c r="TTC237" s="28"/>
      <c r="TTD237" s="196"/>
      <c r="TTE237" s="119"/>
      <c r="TTF237" s="47"/>
      <c r="TTG237" s="47"/>
      <c r="TTH237" s="48"/>
      <c r="TTI237" s="49"/>
      <c r="TTJ237" s="28"/>
      <c r="TTK237" s="196"/>
      <c r="TTL237" s="119"/>
      <c r="TTM237" s="47"/>
      <c r="TTN237" s="47"/>
      <c r="TTO237" s="48"/>
      <c r="TTP237" s="49"/>
      <c r="TTQ237" s="28"/>
      <c r="TTR237" s="196"/>
      <c r="TTS237" s="119"/>
      <c r="TTT237" s="47"/>
      <c r="TTU237" s="47"/>
      <c r="TTV237" s="48"/>
      <c r="TTW237" s="49"/>
      <c r="TTX237" s="28"/>
      <c r="TTY237" s="196"/>
      <c r="TTZ237" s="119"/>
      <c r="TUA237" s="47"/>
      <c r="TUB237" s="47"/>
      <c r="TUC237" s="48"/>
      <c r="TUD237" s="49"/>
      <c r="TUE237" s="28"/>
      <c r="TUF237" s="196"/>
      <c r="TUG237" s="119"/>
      <c r="TUH237" s="47"/>
      <c r="TUI237" s="47"/>
      <c r="TUJ237" s="48"/>
      <c r="TUK237" s="49"/>
      <c r="TUL237" s="28"/>
      <c r="TUM237" s="196"/>
      <c r="TUN237" s="119"/>
      <c r="TUO237" s="47"/>
      <c r="TUP237" s="47"/>
      <c r="TUQ237" s="48"/>
      <c r="TUR237" s="49"/>
      <c r="TUS237" s="28"/>
      <c r="TUT237" s="196"/>
      <c r="TUU237" s="119"/>
      <c r="TUV237" s="47"/>
      <c r="TUW237" s="47"/>
      <c r="TUX237" s="48"/>
      <c r="TUY237" s="49"/>
      <c r="TUZ237" s="28"/>
      <c r="TVA237" s="196"/>
      <c r="TVB237" s="119"/>
      <c r="TVC237" s="47"/>
      <c r="TVD237" s="47"/>
      <c r="TVE237" s="48"/>
      <c r="TVF237" s="49"/>
      <c r="TVG237" s="28"/>
      <c r="TVH237" s="196"/>
      <c r="TVI237" s="119"/>
      <c r="TVJ237" s="47"/>
      <c r="TVK237" s="47"/>
      <c r="TVL237" s="48"/>
      <c r="TVM237" s="49"/>
      <c r="TVN237" s="28"/>
      <c r="TVO237" s="196"/>
      <c r="TVP237" s="119"/>
      <c r="TVQ237" s="47"/>
      <c r="TVR237" s="47"/>
      <c r="TVS237" s="48"/>
      <c r="TVT237" s="49"/>
      <c r="TVU237" s="28"/>
      <c r="TVV237" s="196"/>
      <c r="TVW237" s="119"/>
      <c r="TVX237" s="47"/>
      <c r="TVY237" s="47"/>
      <c r="TVZ237" s="48"/>
      <c r="TWA237" s="49"/>
      <c r="TWB237" s="28"/>
      <c r="TWC237" s="196"/>
      <c r="TWD237" s="119"/>
      <c r="TWE237" s="47"/>
      <c r="TWF237" s="47"/>
      <c r="TWG237" s="48"/>
      <c r="TWH237" s="49"/>
      <c r="TWI237" s="28"/>
      <c r="TWJ237" s="196"/>
      <c r="TWK237" s="119"/>
      <c r="TWL237" s="47"/>
      <c r="TWM237" s="47"/>
      <c r="TWN237" s="48"/>
      <c r="TWO237" s="49"/>
      <c r="TWP237" s="28"/>
      <c r="TWQ237" s="196"/>
      <c r="TWR237" s="119"/>
      <c r="TWS237" s="47"/>
      <c r="TWT237" s="47"/>
      <c r="TWU237" s="48"/>
      <c r="TWV237" s="49"/>
      <c r="TWW237" s="28"/>
      <c r="TWX237" s="196"/>
      <c r="TWY237" s="119"/>
      <c r="TWZ237" s="47"/>
      <c r="TXA237" s="47"/>
      <c r="TXB237" s="48"/>
      <c r="TXC237" s="49"/>
      <c r="TXD237" s="28"/>
      <c r="TXE237" s="196"/>
      <c r="TXF237" s="119"/>
      <c r="TXG237" s="47"/>
      <c r="TXH237" s="47"/>
      <c r="TXI237" s="48"/>
      <c r="TXJ237" s="49"/>
      <c r="TXK237" s="28"/>
      <c r="TXL237" s="196"/>
      <c r="TXM237" s="119"/>
      <c r="TXN237" s="47"/>
      <c r="TXO237" s="47"/>
      <c r="TXP237" s="48"/>
      <c r="TXQ237" s="49"/>
      <c r="TXR237" s="28"/>
      <c r="TXS237" s="196"/>
      <c r="TXT237" s="119"/>
      <c r="TXU237" s="47"/>
      <c r="TXV237" s="47"/>
      <c r="TXW237" s="48"/>
      <c r="TXX237" s="49"/>
      <c r="TXY237" s="28"/>
      <c r="TXZ237" s="196"/>
      <c r="TYA237" s="119"/>
      <c r="TYB237" s="47"/>
      <c r="TYC237" s="47"/>
      <c r="TYD237" s="48"/>
      <c r="TYE237" s="49"/>
      <c r="TYF237" s="28"/>
      <c r="TYG237" s="196"/>
      <c r="TYH237" s="119"/>
      <c r="TYI237" s="47"/>
      <c r="TYJ237" s="47"/>
      <c r="TYK237" s="48"/>
      <c r="TYL237" s="49"/>
      <c r="TYM237" s="28"/>
      <c r="TYN237" s="196"/>
      <c r="TYO237" s="119"/>
      <c r="TYP237" s="47"/>
      <c r="TYQ237" s="47"/>
      <c r="TYR237" s="48"/>
      <c r="TYS237" s="49"/>
      <c r="TYT237" s="28"/>
      <c r="TYU237" s="196"/>
      <c r="TYV237" s="119"/>
      <c r="TYW237" s="47"/>
      <c r="TYX237" s="47"/>
      <c r="TYY237" s="48"/>
      <c r="TYZ237" s="49"/>
      <c r="TZA237" s="28"/>
      <c r="TZB237" s="196"/>
      <c r="TZC237" s="119"/>
      <c r="TZD237" s="47"/>
      <c r="TZE237" s="47"/>
      <c r="TZF237" s="48"/>
      <c r="TZG237" s="49"/>
      <c r="TZH237" s="28"/>
      <c r="TZI237" s="196"/>
      <c r="TZJ237" s="119"/>
      <c r="TZK237" s="47"/>
      <c r="TZL237" s="47"/>
      <c r="TZM237" s="48"/>
      <c r="TZN237" s="49"/>
      <c r="TZO237" s="28"/>
      <c r="TZP237" s="196"/>
      <c r="TZQ237" s="119"/>
      <c r="TZR237" s="47"/>
      <c r="TZS237" s="47"/>
      <c r="TZT237" s="48"/>
      <c r="TZU237" s="49"/>
      <c r="TZV237" s="28"/>
      <c r="TZW237" s="196"/>
      <c r="TZX237" s="119"/>
      <c r="TZY237" s="47"/>
      <c r="TZZ237" s="47"/>
      <c r="UAA237" s="48"/>
      <c r="UAB237" s="49"/>
      <c r="UAC237" s="28"/>
      <c r="UAD237" s="196"/>
      <c r="UAE237" s="119"/>
      <c r="UAF237" s="47"/>
      <c r="UAG237" s="47"/>
      <c r="UAH237" s="48"/>
      <c r="UAI237" s="49"/>
      <c r="UAJ237" s="28"/>
      <c r="UAK237" s="196"/>
      <c r="UAL237" s="119"/>
      <c r="UAM237" s="47"/>
      <c r="UAN237" s="47"/>
      <c r="UAO237" s="48"/>
      <c r="UAP237" s="49"/>
      <c r="UAQ237" s="28"/>
      <c r="UAR237" s="196"/>
      <c r="UAS237" s="119"/>
      <c r="UAT237" s="47"/>
      <c r="UAU237" s="47"/>
      <c r="UAV237" s="48"/>
      <c r="UAW237" s="49"/>
      <c r="UAX237" s="28"/>
      <c r="UAY237" s="196"/>
      <c r="UAZ237" s="119"/>
      <c r="UBA237" s="47"/>
      <c r="UBB237" s="47"/>
      <c r="UBC237" s="48"/>
      <c r="UBD237" s="49"/>
      <c r="UBE237" s="28"/>
      <c r="UBF237" s="196"/>
      <c r="UBG237" s="119"/>
      <c r="UBH237" s="47"/>
      <c r="UBI237" s="47"/>
      <c r="UBJ237" s="48"/>
      <c r="UBK237" s="49"/>
      <c r="UBL237" s="28"/>
      <c r="UBM237" s="196"/>
      <c r="UBN237" s="119"/>
      <c r="UBO237" s="47"/>
      <c r="UBP237" s="47"/>
      <c r="UBQ237" s="48"/>
      <c r="UBR237" s="49"/>
      <c r="UBS237" s="28"/>
      <c r="UBT237" s="196"/>
      <c r="UBU237" s="119"/>
      <c r="UBV237" s="47"/>
      <c r="UBW237" s="47"/>
      <c r="UBX237" s="48"/>
      <c r="UBY237" s="49"/>
      <c r="UBZ237" s="28"/>
      <c r="UCA237" s="196"/>
      <c r="UCB237" s="119"/>
      <c r="UCC237" s="47"/>
      <c r="UCD237" s="47"/>
      <c r="UCE237" s="48"/>
      <c r="UCF237" s="49"/>
      <c r="UCG237" s="28"/>
      <c r="UCH237" s="196"/>
      <c r="UCI237" s="119"/>
      <c r="UCJ237" s="47"/>
      <c r="UCK237" s="47"/>
      <c r="UCL237" s="48"/>
      <c r="UCM237" s="49"/>
      <c r="UCN237" s="28"/>
      <c r="UCO237" s="196"/>
      <c r="UCP237" s="119"/>
      <c r="UCQ237" s="47"/>
      <c r="UCR237" s="47"/>
      <c r="UCS237" s="48"/>
      <c r="UCT237" s="49"/>
      <c r="UCU237" s="28"/>
      <c r="UCV237" s="196"/>
      <c r="UCW237" s="119"/>
      <c r="UCX237" s="47"/>
      <c r="UCY237" s="47"/>
      <c r="UCZ237" s="48"/>
      <c r="UDA237" s="49"/>
      <c r="UDB237" s="28"/>
      <c r="UDC237" s="196"/>
      <c r="UDD237" s="119"/>
      <c r="UDE237" s="47"/>
      <c r="UDF237" s="47"/>
      <c r="UDG237" s="48"/>
      <c r="UDH237" s="49"/>
      <c r="UDI237" s="28"/>
      <c r="UDJ237" s="196"/>
      <c r="UDK237" s="119"/>
      <c r="UDL237" s="47"/>
      <c r="UDM237" s="47"/>
      <c r="UDN237" s="48"/>
      <c r="UDO237" s="49"/>
      <c r="UDP237" s="28"/>
      <c r="UDQ237" s="196"/>
      <c r="UDR237" s="119"/>
      <c r="UDS237" s="47"/>
      <c r="UDT237" s="47"/>
      <c r="UDU237" s="48"/>
      <c r="UDV237" s="49"/>
      <c r="UDW237" s="28"/>
      <c r="UDX237" s="196"/>
      <c r="UDY237" s="119"/>
      <c r="UDZ237" s="47"/>
      <c r="UEA237" s="47"/>
      <c r="UEB237" s="48"/>
      <c r="UEC237" s="49"/>
      <c r="UED237" s="28"/>
      <c r="UEE237" s="196"/>
      <c r="UEF237" s="119"/>
      <c r="UEG237" s="47"/>
      <c r="UEH237" s="47"/>
      <c r="UEI237" s="48"/>
      <c r="UEJ237" s="49"/>
      <c r="UEK237" s="28"/>
      <c r="UEL237" s="196"/>
      <c r="UEM237" s="119"/>
      <c r="UEN237" s="47"/>
      <c r="UEO237" s="47"/>
      <c r="UEP237" s="48"/>
      <c r="UEQ237" s="49"/>
      <c r="UER237" s="28"/>
      <c r="UES237" s="196"/>
      <c r="UET237" s="119"/>
      <c r="UEU237" s="47"/>
      <c r="UEV237" s="47"/>
      <c r="UEW237" s="48"/>
      <c r="UEX237" s="49"/>
      <c r="UEY237" s="28"/>
      <c r="UEZ237" s="196"/>
      <c r="UFA237" s="119"/>
      <c r="UFB237" s="47"/>
      <c r="UFC237" s="47"/>
      <c r="UFD237" s="48"/>
      <c r="UFE237" s="49"/>
      <c r="UFF237" s="28"/>
      <c r="UFG237" s="196"/>
      <c r="UFH237" s="119"/>
      <c r="UFI237" s="47"/>
      <c r="UFJ237" s="47"/>
      <c r="UFK237" s="48"/>
      <c r="UFL237" s="49"/>
      <c r="UFM237" s="28"/>
      <c r="UFN237" s="196"/>
      <c r="UFO237" s="119"/>
      <c r="UFP237" s="47"/>
      <c r="UFQ237" s="47"/>
      <c r="UFR237" s="48"/>
      <c r="UFS237" s="49"/>
      <c r="UFT237" s="28"/>
      <c r="UFU237" s="196"/>
      <c r="UFV237" s="119"/>
      <c r="UFW237" s="47"/>
      <c r="UFX237" s="47"/>
      <c r="UFY237" s="48"/>
      <c r="UFZ237" s="49"/>
      <c r="UGA237" s="28"/>
      <c r="UGB237" s="196"/>
      <c r="UGC237" s="119"/>
      <c r="UGD237" s="47"/>
      <c r="UGE237" s="47"/>
      <c r="UGF237" s="48"/>
      <c r="UGG237" s="49"/>
      <c r="UGH237" s="28"/>
      <c r="UGI237" s="196"/>
      <c r="UGJ237" s="119"/>
      <c r="UGK237" s="47"/>
      <c r="UGL237" s="47"/>
      <c r="UGM237" s="48"/>
      <c r="UGN237" s="49"/>
      <c r="UGO237" s="28"/>
      <c r="UGP237" s="196"/>
      <c r="UGQ237" s="119"/>
      <c r="UGR237" s="47"/>
      <c r="UGS237" s="47"/>
      <c r="UGT237" s="48"/>
      <c r="UGU237" s="49"/>
      <c r="UGV237" s="28"/>
      <c r="UGW237" s="196"/>
      <c r="UGX237" s="119"/>
      <c r="UGY237" s="47"/>
      <c r="UGZ237" s="47"/>
      <c r="UHA237" s="48"/>
      <c r="UHB237" s="49"/>
      <c r="UHC237" s="28"/>
      <c r="UHD237" s="196"/>
      <c r="UHE237" s="119"/>
      <c r="UHF237" s="47"/>
      <c r="UHG237" s="47"/>
      <c r="UHH237" s="48"/>
      <c r="UHI237" s="49"/>
      <c r="UHJ237" s="28"/>
      <c r="UHK237" s="196"/>
      <c r="UHL237" s="119"/>
      <c r="UHM237" s="47"/>
      <c r="UHN237" s="47"/>
      <c r="UHO237" s="48"/>
      <c r="UHP237" s="49"/>
      <c r="UHQ237" s="28"/>
      <c r="UHR237" s="196"/>
      <c r="UHS237" s="119"/>
      <c r="UHT237" s="47"/>
      <c r="UHU237" s="47"/>
      <c r="UHV237" s="48"/>
      <c r="UHW237" s="49"/>
      <c r="UHX237" s="28"/>
      <c r="UHY237" s="196"/>
      <c r="UHZ237" s="119"/>
      <c r="UIA237" s="47"/>
      <c r="UIB237" s="47"/>
      <c r="UIC237" s="48"/>
      <c r="UID237" s="49"/>
      <c r="UIE237" s="28"/>
      <c r="UIF237" s="196"/>
      <c r="UIG237" s="119"/>
      <c r="UIH237" s="47"/>
      <c r="UII237" s="47"/>
      <c r="UIJ237" s="48"/>
      <c r="UIK237" s="49"/>
      <c r="UIL237" s="28"/>
      <c r="UIM237" s="196"/>
      <c r="UIN237" s="119"/>
      <c r="UIO237" s="47"/>
      <c r="UIP237" s="47"/>
      <c r="UIQ237" s="48"/>
      <c r="UIR237" s="49"/>
      <c r="UIS237" s="28"/>
      <c r="UIT237" s="196"/>
      <c r="UIU237" s="119"/>
      <c r="UIV237" s="47"/>
      <c r="UIW237" s="47"/>
      <c r="UIX237" s="48"/>
      <c r="UIY237" s="49"/>
      <c r="UIZ237" s="28"/>
      <c r="UJA237" s="196"/>
      <c r="UJB237" s="119"/>
      <c r="UJC237" s="47"/>
      <c r="UJD237" s="47"/>
      <c r="UJE237" s="48"/>
      <c r="UJF237" s="49"/>
      <c r="UJG237" s="28"/>
      <c r="UJH237" s="196"/>
      <c r="UJI237" s="119"/>
      <c r="UJJ237" s="47"/>
      <c r="UJK237" s="47"/>
      <c r="UJL237" s="48"/>
      <c r="UJM237" s="49"/>
      <c r="UJN237" s="28"/>
      <c r="UJO237" s="196"/>
      <c r="UJP237" s="119"/>
      <c r="UJQ237" s="47"/>
      <c r="UJR237" s="47"/>
      <c r="UJS237" s="48"/>
      <c r="UJT237" s="49"/>
      <c r="UJU237" s="28"/>
      <c r="UJV237" s="196"/>
      <c r="UJW237" s="119"/>
      <c r="UJX237" s="47"/>
      <c r="UJY237" s="47"/>
      <c r="UJZ237" s="48"/>
      <c r="UKA237" s="49"/>
      <c r="UKB237" s="28"/>
      <c r="UKC237" s="196"/>
      <c r="UKD237" s="119"/>
      <c r="UKE237" s="47"/>
      <c r="UKF237" s="47"/>
      <c r="UKG237" s="48"/>
      <c r="UKH237" s="49"/>
      <c r="UKI237" s="28"/>
      <c r="UKJ237" s="196"/>
      <c r="UKK237" s="119"/>
      <c r="UKL237" s="47"/>
      <c r="UKM237" s="47"/>
      <c r="UKN237" s="48"/>
      <c r="UKO237" s="49"/>
      <c r="UKP237" s="28"/>
      <c r="UKQ237" s="196"/>
      <c r="UKR237" s="119"/>
      <c r="UKS237" s="47"/>
      <c r="UKT237" s="47"/>
      <c r="UKU237" s="48"/>
      <c r="UKV237" s="49"/>
      <c r="UKW237" s="28"/>
      <c r="UKX237" s="196"/>
      <c r="UKY237" s="119"/>
      <c r="UKZ237" s="47"/>
      <c r="ULA237" s="47"/>
      <c r="ULB237" s="48"/>
      <c r="ULC237" s="49"/>
      <c r="ULD237" s="28"/>
      <c r="ULE237" s="196"/>
      <c r="ULF237" s="119"/>
      <c r="ULG237" s="47"/>
      <c r="ULH237" s="47"/>
      <c r="ULI237" s="48"/>
      <c r="ULJ237" s="49"/>
      <c r="ULK237" s="28"/>
      <c r="ULL237" s="196"/>
      <c r="ULM237" s="119"/>
      <c r="ULN237" s="47"/>
      <c r="ULO237" s="47"/>
      <c r="ULP237" s="48"/>
      <c r="ULQ237" s="49"/>
      <c r="ULR237" s="28"/>
      <c r="ULS237" s="196"/>
      <c r="ULT237" s="119"/>
      <c r="ULU237" s="47"/>
      <c r="ULV237" s="47"/>
      <c r="ULW237" s="48"/>
      <c r="ULX237" s="49"/>
      <c r="ULY237" s="28"/>
      <c r="ULZ237" s="196"/>
      <c r="UMA237" s="119"/>
      <c r="UMB237" s="47"/>
      <c r="UMC237" s="47"/>
      <c r="UMD237" s="48"/>
      <c r="UME237" s="49"/>
      <c r="UMF237" s="28"/>
      <c r="UMG237" s="196"/>
      <c r="UMH237" s="119"/>
      <c r="UMI237" s="47"/>
      <c r="UMJ237" s="47"/>
      <c r="UMK237" s="48"/>
      <c r="UML237" s="49"/>
      <c r="UMM237" s="28"/>
      <c r="UMN237" s="196"/>
      <c r="UMO237" s="119"/>
      <c r="UMP237" s="47"/>
      <c r="UMQ237" s="47"/>
      <c r="UMR237" s="48"/>
      <c r="UMS237" s="49"/>
      <c r="UMT237" s="28"/>
      <c r="UMU237" s="196"/>
      <c r="UMV237" s="119"/>
      <c r="UMW237" s="47"/>
      <c r="UMX237" s="47"/>
      <c r="UMY237" s="48"/>
      <c r="UMZ237" s="49"/>
      <c r="UNA237" s="28"/>
      <c r="UNB237" s="196"/>
      <c r="UNC237" s="119"/>
      <c r="UND237" s="47"/>
      <c r="UNE237" s="47"/>
      <c r="UNF237" s="48"/>
      <c r="UNG237" s="49"/>
      <c r="UNH237" s="28"/>
      <c r="UNI237" s="196"/>
      <c r="UNJ237" s="119"/>
      <c r="UNK237" s="47"/>
      <c r="UNL237" s="47"/>
      <c r="UNM237" s="48"/>
      <c r="UNN237" s="49"/>
      <c r="UNO237" s="28"/>
      <c r="UNP237" s="196"/>
      <c r="UNQ237" s="119"/>
      <c r="UNR237" s="47"/>
      <c r="UNS237" s="47"/>
      <c r="UNT237" s="48"/>
      <c r="UNU237" s="49"/>
      <c r="UNV237" s="28"/>
      <c r="UNW237" s="196"/>
      <c r="UNX237" s="119"/>
      <c r="UNY237" s="47"/>
      <c r="UNZ237" s="47"/>
      <c r="UOA237" s="48"/>
      <c r="UOB237" s="49"/>
      <c r="UOC237" s="28"/>
      <c r="UOD237" s="196"/>
      <c r="UOE237" s="119"/>
      <c r="UOF237" s="47"/>
      <c r="UOG237" s="47"/>
      <c r="UOH237" s="48"/>
      <c r="UOI237" s="49"/>
      <c r="UOJ237" s="28"/>
      <c r="UOK237" s="196"/>
      <c r="UOL237" s="119"/>
      <c r="UOM237" s="47"/>
      <c r="UON237" s="47"/>
      <c r="UOO237" s="48"/>
      <c r="UOP237" s="49"/>
      <c r="UOQ237" s="28"/>
      <c r="UOR237" s="196"/>
      <c r="UOS237" s="119"/>
      <c r="UOT237" s="47"/>
      <c r="UOU237" s="47"/>
      <c r="UOV237" s="48"/>
      <c r="UOW237" s="49"/>
      <c r="UOX237" s="28"/>
      <c r="UOY237" s="196"/>
      <c r="UOZ237" s="119"/>
      <c r="UPA237" s="47"/>
      <c r="UPB237" s="47"/>
      <c r="UPC237" s="48"/>
      <c r="UPD237" s="49"/>
      <c r="UPE237" s="28"/>
      <c r="UPF237" s="196"/>
      <c r="UPG237" s="119"/>
      <c r="UPH237" s="47"/>
      <c r="UPI237" s="47"/>
      <c r="UPJ237" s="48"/>
      <c r="UPK237" s="49"/>
      <c r="UPL237" s="28"/>
      <c r="UPM237" s="196"/>
      <c r="UPN237" s="119"/>
      <c r="UPO237" s="47"/>
      <c r="UPP237" s="47"/>
      <c r="UPQ237" s="48"/>
      <c r="UPR237" s="49"/>
      <c r="UPS237" s="28"/>
      <c r="UPT237" s="196"/>
      <c r="UPU237" s="119"/>
      <c r="UPV237" s="47"/>
      <c r="UPW237" s="47"/>
      <c r="UPX237" s="48"/>
      <c r="UPY237" s="49"/>
      <c r="UPZ237" s="28"/>
      <c r="UQA237" s="196"/>
      <c r="UQB237" s="119"/>
      <c r="UQC237" s="47"/>
      <c r="UQD237" s="47"/>
      <c r="UQE237" s="48"/>
      <c r="UQF237" s="49"/>
      <c r="UQG237" s="28"/>
      <c r="UQH237" s="196"/>
      <c r="UQI237" s="119"/>
      <c r="UQJ237" s="47"/>
      <c r="UQK237" s="47"/>
      <c r="UQL237" s="48"/>
      <c r="UQM237" s="49"/>
      <c r="UQN237" s="28"/>
      <c r="UQO237" s="196"/>
      <c r="UQP237" s="119"/>
      <c r="UQQ237" s="47"/>
      <c r="UQR237" s="47"/>
      <c r="UQS237" s="48"/>
      <c r="UQT237" s="49"/>
      <c r="UQU237" s="28"/>
      <c r="UQV237" s="196"/>
      <c r="UQW237" s="119"/>
      <c r="UQX237" s="47"/>
      <c r="UQY237" s="47"/>
      <c r="UQZ237" s="48"/>
      <c r="URA237" s="49"/>
      <c r="URB237" s="28"/>
      <c r="URC237" s="196"/>
      <c r="URD237" s="119"/>
      <c r="URE237" s="47"/>
      <c r="URF237" s="47"/>
      <c r="URG237" s="48"/>
      <c r="URH237" s="49"/>
      <c r="URI237" s="28"/>
      <c r="URJ237" s="196"/>
      <c r="URK237" s="119"/>
      <c r="URL237" s="47"/>
      <c r="URM237" s="47"/>
      <c r="URN237" s="48"/>
      <c r="URO237" s="49"/>
      <c r="URP237" s="28"/>
      <c r="URQ237" s="196"/>
      <c r="URR237" s="119"/>
      <c r="URS237" s="47"/>
      <c r="URT237" s="47"/>
      <c r="URU237" s="48"/>
      <c r="URV237" s="49"/>
      <c r="URW237" s="28"/>
      <c r="URX237" s="196"/>
      <c r="URY237" s="119"/>
      <c r="URZ237" s="47"/>
      <c r="USA237" s="47"/>
      <c r="USB237" s="48"/>
      <c r="USC237" s="49"/>
      <c r="USD237" s="28"/>
      <c r="USE237" s="196"/>
      <c r="USF237" s="119"/>
      <c r="USG237" s="47"/>
      <c r="USH237" s="47"/>
      <c r="USI237" s="48"/>
      <c r="USJ237" s="49"/>
      <c r="USK237" s="28"/>
      <c r="USL237" s="196"/>
      <c r="USM237" s="119"/>
      <c r="USN237" s="47"/>
      <c r="USO237" s="47"/>
      <c r="USP237" s="48"/>
      <c r="USQ237" s="49"/>
      <c r="USR237" s="28"/>
      <c r="USS237" s="196"/>
      <c r="UST237" s="119"/>
      <c r="USU237" s="47"/>
      <c r="USV237" s="47"/>
      <c r="USW237" s="48"/>
      <c r="USX237" s="49"/>
      <c r="USY237" s="28"/>
      <c r="USZ237" s="196"/>
      <c r="UTA237" s="119"/>
      <c r="UTB237" s="47"/>
      <c r="UTC237" s="47"/>
      <c r="UTD237" s="48"/>
      <c r="UTE237" s="49"/>
      <c r="UTF237" s="28"/>
      <c r="UTG237" s="196"/>
      <c r="UTH237" s="119"/>
      <c r="UTI237" s="47"/>
      <c r="UTJ237" s="47"/>
      <c r="UTK237" s="48"/>
      <c r="UTL237" s="49"/>
      <c r="UTM237" s="28"/>
      <c r="UTN237" s="196"/>
      <c r="UTO237" s="119"/>
      <c r="UTP237" s="47"/>
      <c r="UTQ237" s="47"/>
      <c r="UTR237" s="48"/>
      <c r="UTS237" s="49"/>
      <c r="UTT237" s="28"/>
      <c r="UTU237" s="196"/>
      <c r="UTV237" s="119"/>
      <c r="UTW237" s="47"/>
      <c r="UTX237" s="47"/>
      <c r="UTY237" s="48"/>
      <c r="UTZ237" s="49"/>
      <c r="UUA237" s="28"/>
      <c r="UUB237" s="196"/>
      <c r="UUC237" s="119"/>
      <c r="UUD237" s="47"/>
      <c r="UUE237" s="47"/>
      <c r="UUF237" s="48"/>
      <c r="UUG237" s="49"/>
      <c r="UUH237" s="28"/>
      <c r="UUI237" s="196"/>
      <c r="UUJ237" s="119"/>
      <c r="UUK237" s="47"/>
      <c r="UUL237" s="47"/>
      <c r="UUM237" s="48"/>
      <c r="UUN237" s="49"/>
      <c r="UUO237" s="28"/>
      <c r="UUP237" s="196"/>
      <c r="UUQ237" s="119"/>
      <c r="UUR237" s="47"/>
      <c r="UUS237" s="47"/>
      <c r="UUT237" s="48"/>
      <c r="UUU237" s="49"/>
      <c r="UUV237" s="28"/>
      <c r="UUW237" s="196"/>
      <c r="UUX237" s="119"/>
      <c r="UUY237" s="47"/>
      <c r="UUZ237" s="47"/>
      <c r="UVA237" s="48"/>
      <c r="UVB237" s="49"/>
      <c r="UVC237" s="28"/>
      <c r="UVD237" s="196"/>
      <c r="UVE237" s="119"/>
      <c r="UVF237" s="47"/>
      <c r="UVG237" s="47"/>
      <c r="UVH237" s="48"/>
      <c r="UVI237" s="49"/>
      <c r="UVJ237" s="28"/>
      <c r="UVK237" s="196"/>
      <c r="UVL237" s="119"/>
      <c r="UVM237" s="47"/>
      <c r="UVN237" s="47"/>
      <c r="UVO237" s="48"/>
      <c r="UVP237" s="49"/>
      <c r="UVQ237" s="28"/>
      <c r="UVR237" s="196"/>
      <c r="UVS237" s="119"/>
      <c r="UVT237" s="47"/>
      <c r="UVU237" s="47"/>
      <c r="UVV237" s="48"/>
      <c r="UVW237" s="49"/>
      <c r="UVX237" s="28"/>
      <c r="UVY237" s="196"/>
      <c r="UVZ237" s="119"/>
      <c r="UWA237" s="47"/>
      <c r="UWB237" s="47"/>
      <c r="UWC237" s="48"/>
      <c r="UWD237" s="49"/>
      <c r="UWE237" s="28"/>
      <c r="UWF237" s="196"/>
      <c r="UWG237" s="119"/>
      <c r="UWH237" s="47"/>
      <c r="UWI237" s="47"/>
      <c r="UWJ237" s="48"/>
      <c r="UWK237" s="49"/>
      <c r="UWL237" s="28"/>
      <c r="UWM237" s="196"/>
      <c r="UWN237" s="119"/>
      <c r="UWO237" s="47"/>
      <c r="UWP237" s="47"/>
      <c r="UWQ237" s="48"/>
      <c r="UWR237" s="49"/>
      <c r="UWS237" s="28"/>
      <c r="UWT237" s="196"/>
      <c r="UWU237" s="119"/>
      <c r="UWV237" s="47"/>
      <c r="UWW237" s="47"/>
      <c r="UWX237" s="48"/>
      <c r="UWY237" s="49"/>
      <c r="UWZ237" s="28"/>
      <c r="UXA237" s="196"/>
      <c r="UXB237" s="119"/>
      <c r="UXC237" s="47"/>
      <c r="UXD237" s="47"/>
      <c r="UXE237" s="48"/>
      <c r="UXF237" s="49"/>
      <c r="UXG237" s="28"/>
      <c r="UXH237" s="196"/>
      <c r="UXI237" s="119"/>
      <c r="UXJ237" s="47"/>
      <c r="UXK237" s="47"/>
      <c r="UXL237" s="48"/>
      <c r="UXM237" s="49"/>
      <c r="UXN237" s="28"/>
      <c r="UXO237" s="196"/>
      <c r="UXP237" s="119"/>
      <c r="UXQ237" s="47"/>
      <c r="UXR237" s="47"/>
      <c r="UXS237" s="48"/>
      <c r="UXT237" s="49"/>
      <c r="UXU237" s="28"/>
      <c r="UXV237" s="196"/>
      <c r="UXW237" s="119"/>
      <c r="UXX237" s="47"/>
      <c r="UXY237" s="47"/>
      <c r="UXZ237" s="48"/>
      <c r="UYA237" s="49"/>
      <c r="UYB237" s="28"/>
      <c r="UYC237" s="196"/>
      <c r="UYD237" s="119"/>
      <c r="UYE237" s="47"/>
      <c r="UYF237" s="47"/>
      <c r="UYG237" s="48"/>
      <c r="UYH237" s="49"/>
      <c r="UYI237" s="28"/>
      <c r="UYJ237" s="196"/>
      <c r="UYK237" s="119"/>
      <c r="UYL237" s="47"/>
      <c r="UYM237" s="47"/>
      <c r="UYN237" s="48"/>
      <c r="UYO237" s="49"/>
      <c r="UYP237" s="28"/>
      <c r="UYQ237" s="196"/>
      <c r="UYR237" s="119"/>
      <c r="UYS237" s="47"/>
      <c r="UYT237" s="47"/>
      <c r="UYU237" s="48"/>
      <c r="UYV237" s="49"/>
      <c r="UYW237" s="28"/>
      <c r="UYX237" s="196"/>
      <c r="UYY237" s="119"/>
      <c r="UYZ237" s="47"/>
      <c r="UZA237" s="47"/>
      <c r="UZB237" s="48"/>
      <c r="UZC237" s="49"/>
      <c r="UZD237" s="28"/>
      <c r="UZE237" s="196"/>
      <c r="UZF237" s="119"/>
      <c r="UZG237" s="47"/>
      <c r="UZH237" s="47"/>
      <c r="UZI237" s="48"/>
      <c r="UZJ237" s="49"/>
      <c r="UZK237" s="28"/>
      <c r="UZL237" s="196"/>
      <c r="UZM237" s="119"/>
      <c r="UZN237" s="47"/>
      <c r="UZO237" s="47"/>
      <c r="UZP237" s="48"/>
      <c r="UZQ237" s="49"/>
      <c r="UZR237" s="28"/>
      <c r="UZS237" s="196"/>
      <c r="UZT237" s="119"/>
      <c r="UZU237" s="47"/>
      <c r="UZV237" s="47"/>
      <c r="UZW237" s="48"/>
      <c r="UZX237" s="49"/>
      <c r="UZY237" s="28"/>
      <c r="UZZ237" s="196"/>
      <c r="VAA237" s="119"/>
      <c r="VAB237" s="47"/>
      <c r="VAC237" s="47"/>
      <c r="VAD237" s="48"/>
      <c r="VAE237" s="49"/>
      <c r="VAF237" s="28"/>
      <c r="VAG237" s="196"/>
      <c r="VAH237" s="119"/>
      <c r="VAI237" s="47"/>
      <c r="VAJ237" s="47"/>
      <c r="VAK237" s="48"/>
      <c r="VAL237" s="49"/>
      <c r="VAM237" s="28"/>
      <c r="VAN237" s="196"/>
      <c r="VAO237" s="119"/>
      <c r="VAP237" s="47"/>
      <c r="VAQ237" s="47"/>
      <c r="VAR237" s="48"/>
      <c r="VAS237" s="49"/>
      <c r="VAT237" s="28"/>
      <c r="VAU237" s="196"/>
      <c r="VAV237" s="119"/>
      <c r="VAW237" s="47"/>
      <c r="VAX237" s="47"/>
      <c r="VAY237" s="48"/>
      <c r="VAZ237" s="49"/>
      <c r="VBA237" s="28"/>
      <c r="VBB237" s="196"/>
      <c r="VBC237" s="119"/>
      <c r="VBD237" s="47"/>
      <c r="VBE237" s="47"/>
      <c r="VBF237" s="48"/>
      <c r="VBG237" s="49"/>
      <c r="VBH237" s="28"/>
      <c r="VBI237" s="196"/>
      <c r="VBJ237" s="119"/>
      <c r="VBK237" s="47"/>
      <c r="VBL237" s="47"/>
      <c r="VBM237" s="48"/>
      <c r="VBN237" s="49"/>
      <c r="VBO237" s="28"/>
      <c r="VBP237" s="196"/>
      <c r="VBQ237" s="119"/>
      <c r="VBR237" s="47"/>
      <c r="VBS237" s="47"/>
      <c r="VBT237" s="48"/>
      <c r="VBU237" s="49"/>
      <c r="VBV237" s="28"/>
      <c r="VBW237" s="196"/>
      <c r="VBX237" s="119"/>
      <c r="VBY237" s="47"/>
      <c r="VBZ237" s="47"/>
      <c r="VCA237" s="48"/>
      <c r="VCB237" s="49"/>
      <c r="VCC237" s="28"/>
      <c r="VCD237" s="196"/>
      <c r="VCE237" s="119"/>
      <c r="VCF237" s="47"/>
      <c r="VCG237" s="47"/>
      <c r="VCH237" s="48"/>
      <c r="VCI237" s="49"/>
      <c r="VCJ237" s="28"/>
      <c r="VCK237" s="196"/>
      <c r="VCL237" s="119"/>
      <c r="VCM237" s="47"/>
      <c r="VCN237" s="47"/>
      <c r="VCO237" s="48"/>
      <c r="VCP237" s="49"/>
      <c r="VCQ237" s="28"/>
      <c r="VCR237" s="196"/>
      <c r="VCS237" s="119"/>
      <c r="VCT237" s="47"/>
      <c r="VCU237" s="47"/>
      <c r="VCV237" s="48"/>
      <c r="VCW237" s="49"/>
      <c r="VCX237" s="28"/>
      <c r="VCY237" s="196"/>
      <c r="VCZ237" s="119"/>
      <c r="VDA237" s="47"/>
      <c r="VDB237" s="47"/>
      <c r="VDC237" s="48"/>
      <c r="VDD237" s="49"/>
      <c r="VDE237" s="28"/>
      <c r="VDF237" s="196"/>
      <c r="VDG237" s="119"/>
      <c r="VDH237" s="47"/>
      <c r="VDI237" s="47"/>
      <c r="VDJ237" s="48"/>
      <c r="VDK237" s="49"/>
      <c r="VDL237" s="28"/>
      <c r="VDM237" s="196"/>
      <c r="VDN237" s="119"/>
      <c r="VDO237" s="47"/>
      <c r="VDP237" s="47"/>
      <c r="VDQ237" s="48"/>
      <c r="VDR237" s="49"/>
      <c r="VDS237" s="28"/>
      <c r="VDT237" s="196"/>
      <c r="VDU237" s="119"/>
      <c r="VDV237" s="47"/>
      <c r="VDW237" s="47"/>
      <c r="VDX237" s="48"/>
      <c r="VDY237" s="49"/>
      <c r="VDZ237" s="28"/>
      <c r="VEA237" s="196"/>
      <c r="VEB237" s="119"/>
      <c r="VEC237" s="47"/>
      <c r="VED237" s="47"/>
      <c r="VEE237" s="48"/>
      <c r="VEF237" s="49"/>
      <c r="VEG237" s="28"/>
      <c r="VEH237" s="196"/>
      <c r="VEI237" s="119"/>
      <c r="VEJ237" s="47"/>
      <c r="VEK237" s="47"/>
      <c r="VEL237" s="48"/>
      <c r="VEM237" s="49"/>
      <c r="VEN237" s="28"/>
      <c r="VEO237" s="196"/>
      <c r="VEP237" s="119"/>
      <c r="VEQ237" s="47"/>
      <c r="VER237" s="47"/>
      <c r="VES237" s="48"/>
      <c r="VET237" s="49"/>
      <c r="VEU237" s="28"/>
      <c r="VEV237" s="196"/>
      <c r="VEW237" s="119"/>
      <c r="VEX237" s="47"/>
      <c r="VEY237" s="47"/>
      <c r="VEZ237" s="48"/>
      <c r="VFA237" s="49"/>
      <c r="VFB237" s="28"/>
      <c r="VFC237" s="196"/>
      <c r="VFD237" s="119"/>
      <c r="VFE237" s="47"/>
      <c r="VFF237" s="47"/>
      <c r="VFG237" s="48"/>
      <c r="VFH237" s="49"/>
      <c r="VFI237" s="28"/>
      <c r="VFJ237" s="196"/>
      <c r="VFK237" s="119"/>
      <c r="VFL237" s="47"/>
      <c r="VFM237" s="47"/>
      <c r="VFN237" s="48"/>
      <c r="VFO237" s="49"/>
      <c r="VFP237" s="28"/>
      <c r="VFQ237" s="196"/>
      <c r="VFR237" s="119"/>
      <c r="VFS237" s="47"/>
      <c r="VFT237" s="47"/>
      <c r="VFU237" s="48"/>
      <c r="VFV237" s="49"/>
      <c r="VFW237" s="28"/>
      <c r="VFX237" s="196"/>
      <c r="VFY237" s="119"/>
      <c r="VFZ237" s="47"/>
      <c r="VGA237" s="47"/>
      <c r="VGB237" s="48"/>
      <c r="VGC237" s="49"/>
      <c r="VGD237" s="28"/>
      <c r="VGE237" s="196"/>
      <c r="VGF237" s="119"/>
      <c r="VGG237" s="47"/>
      <c r="VGH237" s="47"/>
      <c r="VGI237" s="48"/>
      <c r="VGJ237" s="49"/>
      <c r="VGK237" s="28"/>
      <c r="VGL237" s="196"/>
      <c r="VGM237" s="119"/>
      <c r="VGN237" s="47"/>
      <c r="VGO237" s="47"/>
      <c r="VGP237" s="48"/>
      <c r="VGQ237" s="49"/>
      <c r="VGR237" s="28"/>
      <c r="VGS237" s="196"/>
      <c r="VGT237" s="119"/>
      <c r="VGU237" s="47"/>
      <c r="VGV237" s="47"/>
      <c r="VGW237" s="48"/>
      <c r="VGX237" s="49"/>
      <c r="VGY237" s="28"/>
      <c r="VGZ237" s="196"/>
      <c r="VHA237" s="119"/>
      <c r="VHB237" s="47"/>
      <c r="VHC237" s="47"/>
      <c r="VHD237" s="48"/>
      <c r="VHE237" s="49"/>
      <c r="VHF237" s="28"/>
      <c r="VHG237" s="196"/>
      <c r="VHH237" s="119"/>
      <c r="VHI237" s="47"/>
      <c r="VHJ237" s="47"/>
      <c r="VHK237" s="48"/>
      <c r="VHL237" s="49"/>
      <c r="VHM237" s="28"/>
      <c r="VHN237" s="196"/>
      <c r="VHO237" s="119"/>
      <c r="VHP237" s="47"/>
      <c r="VHQ237" s="47"/>
      <c r="VHR237" s="48"/>
      <c r="VHS237" s="49"/>
      <c r="VHT237" s="28"/>
      <c r="VHU237" s="196"/>
      <c r="VHV237" s="119"/>
      <c r="VHW237" s="47"/>
      <c r="VHX237" s="47"/>
      <c r="VHY237" s="48"/>
      <c r="VHZ237" s="49"/>
      <c r="VIA237" s="28"/>
      <c r="VIB237" s="196"/>
      <c r="VIC237" s="119"/>
      <c r="VID237" s="47"/>
      <c r="VIE237" s="47"/>
      <c r="VIF237" s="48"/>
      <c r="VIG237" s="49"/>
      <c r="VIH237" s="28"/>
      <c r="VII237" s="196"/>
      <c r="VIJ237" s="119"/>
      <c r="VIK237" s="47"/>
      <c r="VIL237" s="47"/>
      <c r="VIM237" s="48"/>
      <c r="VIN237" s="49"/>
      <c r="VIO237" s="28"/>
      <c r="VIP237" s="196"/>
      <c r="VIQ237" s="119"/>
      <c r="VIR237" s="47"/>
      <c r="VIS237" s="47"/>
      <c r="VIT237" s="48"/>
      <c r="VIU237" s="49"/>
      <c r="VIV237" s="28"/>
      <c r="VIW237" s="196"/>
      <c r="VIX237" s="119"/>
      <c r="VIY237" s="47"/>
      <c r="VIZ237" s="47"/>
      <c r="VJA237" s="48"/>
      <c r="VJB237" s="49"/>
      <c r="VJC237" s="28"/>
      <c r="VJD237" s="196"/>
      <c r="VJE237" s="119"/>
      <c r="VJF237" s="47"/>
      <c r="VJG237" s="47"/>
      <c r="VJH237" s="48"/>
      <c r="VJI237" s="49"/>
      <c r="VJJ237" s="28"/>
      <c r="VJK237" s="196"/>
      <c r="VJL237" s="119"/>
      <c r="VJM237" s="47"/>
      <c r="VJN237" s="47"/>
      <c r="VJO237" s="48"/>
      <c r="VJP237" s="49"/>
      <c r="VJQ237" s="28"/>
      <c r="VJR237" s="196"/>
      <c r="VJS237" s="119"/>
      <c r="VJT237" s="47"/>
      <c r="VJU237" s="47"/>
      <c r="VJV237" s="48"/>
      <c r="VJW237" s="49"/>
      <c r="VJX237" s="28"/>
      <c r="VJY237" s="196"/>
      <c r="VJZ237" s="119"/>
      <c r="VKA237" s="47"/>
      <c r="VKB237" s="47"/>
      <c r="VKC237" s="48"/>
      <c r="VKD237" s="49"/>
      <c r="VKE237" s="28"/>
      <c r="VKF237" s="196"/>
      <c r="VKG237" s="119"/>
      <c r="VKH237" s="47"/>
      <c r="VKI237" s="47"/>
      <c r="VKJ237" s="48"/>
      <c r="VKK237" s="49"/>
      <c r="VKL237" s="28"/>
      <c r="VKM237" s="196"/>
      <c r="VKN237" s="119"/>
      <c r="VKO237" s="47"/>
      <c r="VKP237" s="47"/>
      <c r="VKQ237" s="48"/>
      <c r="VKR237" s="49"/>
      <c r="VKS237" s="28"/>
      <c r="VKT237" s="196"/>
      <c r="VKU237" s="119"/>
      <c r="VKV237" s="47"/>
      <c r="VKW237" s="47"/>
      <c r="VKX237" s="48"/>
      <c r="VKY237" s="49"/>
      <c r="VKZ237" s="28"/>
      <c r="VLA237" s="196"/>
      <c r="VLB237" s="119"/>
      <c r="VLC237" s="47"/>
      <c r="VLD237" s="47"/>
      <c r="VLE237" s="48"/>
      <c r="VLF237" s="49"/>
      <c r="VLG237" s="28"/>
      <c r="VLH237" s="196"/>
      <c r="VLI237" s="119"/>
      <c r="VLJ237" s="47"/>
      <c r="VLK237" s="47"/>
      <c r="VLL237" s="48"/>
      <c r="VLM237" s="49"/>
      <c r="VLN237" s="28"/>
      <c r="VLO237" s="196"/>
      <c r="VLP237" s="119"/>
      <c r="VLQ237" s="47"/>
      <c r="VLR237" s="47"/>
      <c r="VLS237" s="48"/>
      <c r="VLT237" s="49"/>
      <c r="VLU237" s="28"/>
      <c r="VLV237" s="196"/>
      <c r="VLW237" s="119"/>
      <c r="VLX237" s="47"/>
      <c r="VLY237" s="47"/>
      <c r="VLZ237" s="48"/>
      <c r="VMA237" s="49"/>
      <c r="VMB237" s="28"/>
      <c r="VMC237" s="196"/>
      <c r="VMD237" s="119"/>
      <c r="VME237" s="47"/>
      <c r="VMF237" s="47"/>
      <c r="VMG237" s="48"/>
      <c r="VMH237" s="49"/>
      <c r="VMI237" s="28"/>
      <c r="VMJ237" s="196"/>
      <c r="VMK237" s="119"/>
      <c r="VML237" s="47"/>
      <c r="VMM237" s="47"/>
      <c r="VMN237" s="48"/>
      <c r="VMO237" s="49"/>
      <c r="VMP237" s="28"/>
      <c r="VMQ237" s="196"/>
      <c r="VMR237" s="119"/>
      <c r="VMS237" s="47"/>
      <c r="VMT237" s="47"/>
      <c r="VMU237" s="48"/>
      <c r="VMV237" s="49"/>
      <c r="VMW237" s="28"/>
      <c r="VMX237" s="196"/>
      <c r="VMY237" s="119"/>
      <c r="VMZ237" s="47"/>
      <c r="VNA237" s="47"/>
      <c r="VNB237" s="48"/>
      <c r="VNC237" s="49"/>
      <c r="VND237" s="28"/>
      <c r="VNE237" s="196"/>
      <c r="VNF237" s="119"/>
      <c r="VNG237" s="47"/>
      <c r="VNH237" s="47"/>
      <c r="VNI237" s="48"/>
      <c r="VNJ237" s="49"/>
      <c r="VNK237" s="28"/>
      <c r="VNL237" s="196"/>
      <c r="VNM237" s="119"/>
      <c r="VNN237" s="47"/>
      <c r="VNO237" s="47"/>
      <c r="VNP237" s="48"/>
      <c r="VNQ237" s="49"/>
      <c r="VNR237" s="28"/>
      <c r="VNS237" s="196"/>
      <c r="VNT237" s="119"/>
      <c r="VNU237" s="47"/>
      <c r="VNV237" s="47"/>
      <c r="VNW237" s="48"/>
      <c r="VNX237" s="49"/>
      <c r="VNY237" s="28"/>
      <c r="VNZ237" s="196"/>
      <c r="VOA237" s="119"/>
      <c r="VOB237" s="47"/>
      <c r="VOC237" s="47"/>
      <c r="VOD237" s="48"/>
      <c r="VOE237" s="49"/>
      <c r="VOF237" s="28"/>
      <c r="VOG237" s="196"/>
      <c r="VOH237" s="119"/>
      <c r="VOI237" s="47"/>
      <c r="VOJ237" s="47"/>
      <c r="VOK237" s="48"/>
      <c r="VOL237" s="49"/>
      <c r="VOM237" s="28"/>
      <c r="VON237" s="196"/>
      <c r="VOO237" s="119"/>
      <c r="VOP237" s="47"/>
      <c r="VOQ237" s="47"/>
      <c r="VOR237" s="48"/>
      <c r="VOS237" s="49"/>
      <c r="VOT237" s="28"/>
      <c r="VOU237" s="196"/>
      <c r="VOV237" s="119"/>
      <c r="VOW237" s="47"/>
      <c r="VOX237" s="47"/>
      <c r="VOY237" s="48"/>
      <c r="VOZ237" s="49"/>
      <c r="VPA237" s="28"/>
      <c r="VPB237" s="196"/>
      <c r="VPC237" s="119"/>
      <c r="VPD237" s="47"/>
      <c r="VPE237" s="47"/>
      <c r="VPF237" s="48"/>
      <c r="VPG237" s="49"/>
      <c r="VPH237" s="28"/>
      <c r="VPI237" s="196"/>
      <c r="VPJ237" s="119"/>
      <c r="VPK237" s="47"/>
      <c r="VPL237" s="47"/>
      <c r="VPM237" s="48"/>
      <c r="VPN237" s="49"/>
      <c r="VPO237" s="28"/>
      <c r="VPP237" s="196"/>
      <c r="VPQ237" s="119"/>
      <c r="VPR237" s="47"/>
      <c r="VPS237" s="47"/>
      <c r="VPT237" s="48"/>
      <c r="VPU237" s="49"/>
      <c r="VPV237" s="28"/>
      <c r="VPW237" s="196"/>
      <c r="VPX237" s="119"/>
      <c r="VPY237" s="47"/>
      <c r="VPZ237" s="47"/>
      <c r="VQA237" s="48"/>
      <c r="VQB237" s="49"/>
      <c r="VQC237" s="28"/>
      <c r="VQD237" s="196"/>
      <c r="VQE237" s="119"/>
      <c r="VQF237" s="47"/>
      <c r="VQG237" s="47"/>
      <c r="VQH237" s="48"/>
      <c r="VQI237" s="49"/>
      <c r="VQJ237" s="28"/>
      <c r="VQK237" s="196"/>
      <c r="VQL237" s="119"/>
      <c r="VQM237" s="47"/>
      <c r="VQN237" s="47"/>
      <c r="VQO237" s="48"/>
      <c r="VQP237" s="49"/>
      <c r="VQQ237" s="28"/>
      <c r="VQR237" s="196"/>
      <c r="VQS237" s="119"/>
      <c r="VQT237" s="47"/>
      <c r="VQU237" s="47"/>
      <c r="VQV237" s="48"/>
      <c r="VQW237" s="49"/>
      <c r="VQX237" s="28"/>
      <c r="VQY237" s="196"/>
      <c r="VQZ237" s="119"/>
      <c r="VRA237" s="47"/>
      <c r="VRB237" s="47"/>
      <c r="VRC237" s="48"/>
      <c r="VRD237" s="49"/>
      <c r="VRE237" s="28"/>
      <c r="VRF237" s="196"/>
      <c r="VRG237" s="119"/>
      <c r="VRH237" s="47"/>
      <c r="VRI237" s="47"/>
      <c r="VRJ237" s="48"/>
      <c r="VRK237" s="49"/>
      <c r="VRL237" s="28"/>
      <c r="VRM237" s="196"/>
      <c r="VRN237" s="119"/>
      <c r="VRO237" s="47"/>
      <c r="VRP237" s="47"/>
      <c r="VRQ237" s="48"/>
      <c r="VRR237" s="49"/>
      <c r="VRS237" s="28"/>
      <c r="VRT237" s="196"/>
      <c r="VRU237" s="119"/>
      <c r="VRV237" s="47"/>
      <c r="VRW237" s="47"/>
      <c r="VRX237" s="48"/>
      <c r="VRY237" s="49"/>
      <c r="VRZ237" s="28"/>
      <c r="VSA237" s="196"/>
      <c r="VSB237" s="119"/>
      <c r="VSC237" s="47"/>
      <c r="VSD237" s="47"/>
      <c r="VSE237" s="48"/>
      <c r="VSF237" s="49"/>
      <c r="VSG237" s="28"/>
      <c r="VSH237" s="196"/>
      <c r="VSI237" s="119"/>
      <c r="VSJ237" s="47"/>
      <c r="VSK237" s="47"/>
      <c r="VSL237" s="48"/>
      <c r="VSM237" s="49"/>
      <c r="VSN237" s="28"/>
      <c r="VSO237" s="196"/>
      <c r="VSP237" s="119"/>
      <c r="VSQ237" s="47"/>
      <c r="VSR237" s="47"/>
      <c r="VSS237" s="48"/>
      <c r="VST237" s="49"/>
      <c r="VSU237" s="28"/>
      <c r="VSV237" s="196"/>
      <c r="VSW237" s="119"/>
      <c r="VSX237" s="47"/>
      <c r="VSY237" s="47"/>
      <c r="VSZ237" s="48"/>
      <c r="VTA237" s="49"/>
      <c r="VTB237" s="28"/>
      <c r="VTC237" s="196"/>
      <c r="VTD237" s="119"/>
      <c r="VTE237" s="47"/>
      <c r="VTF237" s="47"/>
      <c r="VTG237" s="48"/>
      <c r="VTH237" s="49"/>
      <c r="VTI237" s="28"/>
      <c r="VTJ237" s="196"/>
      <c r="VTK237" s="119"/>
      <c r="VTL237" s="47"/>
      <c r="VTM237" s="47"/>
      <c r="VTN237" s="48"/>
      <c r="VTO237" s="49"/>
      <c r="VTP237" s="28"/>
      <c r="VTQ237" s="196"/>
      <c r="VTR237" s="119"/>
      <c r="VTS237" s="47"/>
      <c r="VTT237" s="47"/>
      <c r="VTU237" s="48"/>
      <c r="VTV237" s="49"/>
      <c r="VTW237" s="28"/>
      <c r="VTX237" s="196"/>
      <c r="VTY237" s="119"/>
      <c r="VTZ237" s="47"/>
      <c r="VUA237" s="47"/>
      <c r="VUB237" s="48"/>
      <c r="VUC237" s="49"/>
      <c r="VUD237" s="28"/>
      <c r="VUE237" s="196"/>
      <c r="VUF237" s="119"/>
      <c r="VUG237" s="47"/>
      <c r="VUH237" s="47"/>
      <c r="VUI237" s="48"/>
      <c r="VUJ237" s="49"/>
      <c r="VUK237" s="28"/>
      <c r="VUL237" s="196"/>
      <c r="VUM237" s="119"/>
      <c r="VUN237" s="47"/>
      <c r="VUO237" s="47"/>
      <c r="VUP237" s="48"/>
      <c r="VUQ237" s="49"/>
      <c r="VUR237" s="28"/>
      <c r="VUS237" s="196"/>
      <c r="VUT237" s="119"/>
      <c r="VUU237" s="47"/>
      <c r="VUV237" s="47"/>
      <c r="VUW237" s="48"/>
      <c r="VUX237" s="49"/>
      <c r="VUY237" s="28"/>
      <c r="VUZ237" s="196"/>
      <c r="VVA237" s="119"/>
      <c r="VVB237" s="47"/>
      <c r="VVC237" s="47"/>
      <c r="VVD237" s="48"/>
      <c r="VVE237" s="49"/>
      <c r="VVF237" s="28"/>
      <c r="VVG237" s="196"/>
      <c r="VVH237" s="119"/>
      <c r="VVI237" s="47"/>
      <c r="VVJ237" s="47"/>
      <c r="VVK237" s="48"/>
      <c r="VVL237" s="49"/>
      <c r="VVM237" s="28"/>
      <c r="VVN237" s="196"/>
      <c r="VVO237" s="119"/>
      <c r="VVP237" s="47"/>
      <c r="VVQ237" s="47"/>
      <c r="VVR237" s="48"/>
      <c r="VVS237" s="49"/>
      <c r="VVT237" s="28"/>
      <c r="VVU237" s="196"/>
      <c r="VVV237" s="119"/>
      <c r="VVW237" s="47"/>
      <c r="VVX237" s="47"/>
      <c r="VVY237" s="48"/>
      <c r="VVZ237" s="49"/>
      <c r="VWA237" s="28"/>
      <c r="VWB237" s="196"/>
      <c r="VWC237" s="119"/>
      <c r="VWD237" s="47"/>
      <c r="VWE237" s="47"/>
      <c r="VWF237" s="48"/>
      <c r="VWG237" s="49"/>
      <c r="VWH237" s="28"/>
      <c r="VWI237" s="196"/>
      <c r="VWJ237" s="119"/>
      <c r="VWK237" s="47"/>
      <c r="VWL237" s="47"/>
      <c r="VWM237" s="48"/>
      <c r="VWN237" s="49"/>
      <c r="VWO237" s="28"/>
      <c r="VWP237" s="196"/>
      <c r="VWQ237" s="119"/>
      <c r="VWR237" s="47"/>
      <c r="VWS237" s="47"/>
      <c r="VWT237" s="48"/>
      <c r="VWU237" s="49"/>
      <c r="VWV237" s="28"/>
      <c r="VWW237" s="196"/>
      <c r="VWX237" s="119"/>
      <c r="VWY237" s="47"/>
      <c r="VWZ237" s="47"/>
      <c r="VXA237" s="48"/>
      <c r="VXB237" s="49"/>
      <c r="VXC237" s="28"/>
      <c r="VXD237" s="196"/>
      <c r="VXE237" s="119"/>
      <c r="VXF237" s="47"/>
      <c r="VXG237" s="47"/>
      <c r="VXH237" s="48"/>
      <c r="VXI237" s="49"/>
      <c r="VXJ237" s="28"/>
      <c r="VXK237" s="196"/>
      <c r="VXL237" s="119"/>
      <c r="VXM237" s="47"/>
      <c r="VXN237" s="47"/>
      <c r="VXO237" s="48"/>
      <c r="VXP237" s="49"/>
      <c r="VXQ237" s="28"/>
      <c r="VXR237" s="196"/>
      <c r="VXS237" s="119"/>
      <c r="VXT237" s="47"/>
      <c r="VXU237" s="47"/>
      <c r="VXV237" s="48"/>
      <c r="VXW237" s="49"/>
      <c r="VXX237" s="28"/>
      <c r="VXY237" s="196"/>
      <c r="VXZ237" s="119"/>
      <c r="VYA237" s="47"/>
      <c r="VYB237" s="47"/>
      <c r="VYC237" s="48"/>
      <c r="VYD237" s="49"/>
      <c r="VYE237" s="28"/>
      <c r="VYF237" s="196"/>
      <c r="VYG237" s="119"/>
      <c r="VYH237" s="47"/>
      <c r="VYI237" s="47"/>
      <c r="VYJ237" s="48"/>
      <c r="VYK237" s="49"/>
      <c r="VYL237" s="28"/>
      <c r="VYM237" s="196"/>
      <c r="VYN237" s="119"/>
      <c r="VYO237" s="47"/>
      <c r="VYP237" s="47"/>
      <c r="VYQ237" s="48"/>
      <c r="VYR237" s="49"/>
      <c r="VYS237" s="28"/>
      <c r="VYT237" s="196"/>
      <c r="VYU237" s="119"/>
      <c r="VYV237" s="47"/>
      <c r="VYW237" s="47"/>
      <c r="VYX237" s="48"/>
      <c r="VYY237" s="49"/>
      <c r="VYZ237" s="28"/>
      <c r="VZA237" s="196"/>
      <c r="VZB237" s="119"/>
      <c r="VZC237" s="47"/>
      <c r="VZD237" s="47"/>
      <c r="VZE237" s="48"/>
      <c r="VZF237" s="49"/>
      <c r="VZG237" s="28"/>
      <c r="VZH237" s="196"/>
      <c r="VZI237" s="119"/>
      <c r="VZJ237" s="47"/>
      <c r="VZK237" s="47"/>
      <c r="VZL237" s="48"/>
      <c r="VZM237" s="49"/>
      <c r="VZN237" s="28"/>
      <c r="VZO237" s="196"/>
      <c r="VZP237" s="119"/>
      <c r="VZQ237" s="47"/>
      <c r="VZR237" s="47"/>
      <c r="VZS237" s="48"/>
      <c r="VZT237" s="49"/>
      <c r="VZU237" s="28"/>
      <c r="VZV237" s="196"/>
      <c r="VZW237" s="119"/>
      <c r="VZX237" s="47"/>
      <c r="VZY237" s="47"/>
      <c r="VZZ237" s="48"/>
      <c r="WAA237" s="49"/>
      <c r="WAB237" s="28"/>
      <c r="WAC237" s="196"/>
      <c r="WAD237" s="119"/>
      <c r="WAE237" s="47"/>
      <c r="WAF237" s="47"/>
      <c r="WAG237" s="48"/>
      <c r="WAH237" s="49"/>
      <c r="WAI237" s="28"/>
      <c r="WAJ237" s="196"/>
      <c r="WAK237" s="119"/>
      <c r="WAL237" s="47"/>
      <c r="WAM237" s="47"/>
      <c r="WAN237" s="48"/>
      <c r="WAO237" s="49"/>
      <c r="WAP237" s="28"/>
      <c r="WAQ237" s="196"/>
      <c r="WAR237" s="119"/>
      <c r="WAS237" s="47"/>
      <c r="WAT237" s="47"/>
      <c r="WAU237" s="48"/>
      <c r="WAV237" s="49"/>
      <c r="WAW237" s="28"/>
      <c r="WAX237" s="196"/>
      <c r="WAY237" s="119"/>
      <c r="WAZ237" s="47"/>
      <c r="WBA237" s="47"/>
      <c r="WBB237" s="48"/>
      <c r="WBC237" s="49"/>
      <c r="WBD237" s="28"/>
      <c r="WBE237" s="196"/>
      <c r="WBF237" s="119"/>
      <c r="WBG237" s="47"/>
      <c r="WBH237" s="47"/>
      <c r="WBI237" s="48"/>
      <c r="WBJ237" s="49"/>
      <c r="WBK237" s="28"/>
      <c r="WBL237" s="196"/>
      <c r="WBM237" s="119"/>
      <c r="WBN237" s="47"/>
      <c r="WBO237" s="47"/>
      <c r="WBP237" s="48"/>
      <c r="WBQ237" s="49"/>
      <c r="WBR237" s="28"/>
      <c r="WBS237" s="196"/>
      <c r="WBT237" s="119"/>
      <c r="WBU237" s="47"/>
      <c r="WBV237" s="47"/>
      <c r="WBW237" s="48"/>
      <c r="WBX237" s="49"/>
      <c r="WBY237" s="28"/>
      <c r="WBZ237" s="196"/>
      <c r="WCA237" s="119"/>
      <c r="WCB237" s="47"/>
      <c r="WCC237" s="47"/>
      <c r="WCD237" s="48"/>
      <c r="WCE237" s="49"/>
      <c r="WCF237" s="28"/>
      <c r="WCG237" s="196"/>
      <c r="WCH237" s="119"/>
      <c r="WCI237" s="47"/>
      <c r="WCJ237" s="47"/>
      <c r="WCK237" s="48"/>
      <c r="WCL237" s="49"/>
      <c r="WCM237" s="28"/>
      <c r="WCN237" s="196"/>
      <c r="WCO237" s="119"/>
      <c r="WCP237" s="47"/>
      <c r="WCQ237" s="47"/>
      <c r="WCR237" s="48"/>
      <c r="WCS237" s="49"/>
      <c r="WCT237" s="28"/>
      <c r="WCU237" s="196"/>
      <c r="WCV237" s="119"/>
      <c r="WCW237" s="47"/>
      <c r="WCX237" s="47"/>
      <c r="WCY237" s="48"/>
      <c r="WCZ237" s="49"/>
      <c r="WDA237" s="28"/>
      <c r="WDB237" s="196"/>
      <c r="WDC237" s="119"/>
      <c r="WDD237" s="47"/>
      <c r="WDE237" s="47"/>
      <c r="WDF237" s="48"/>
      <c r="WDG237" s="49"/>
      <c r="WDH237" s="28"/>
      <c r="WDI237" s="196"/>
      <c r="WDJ237" s="119"/>
      <c r="WDK237" s="47"/>
      <c r="WDL237" s="47"/>
      <c r="WDM237" s="48"/>
      <c r="WDN237" s="49"/>
      <c r="WDO237" s="28"/>
      <c r="WDP237" s="196"/>
      <c r="WDQ237" s="119"/>
      <c r="WDR237" s="47"/>
      <c r="WDS237" s="47"/>
      <c r="WDT237" s="48"/>
      <c r="WDU237" s="49"/>
      <c r="WDV237" s="28"/>
      <c r="WDW237" s="196"/>
      <c r="WDX237" s="119"/>
      <c r="WDY237" s="47"/>
      <c r="WDZ237" s="47"/>
      <c r="WEA237" s="48"/>
      <c r="WEB237" s="49"/>
      <c r="WEC237" s="28"/>
      <c r="WED237" s="196"/>
      <c r="WEE237" s="119"/>
      <c r="WEF237" s="47"/>
      <c r="WEG237" s="47"/>
      <c r="WEH237" s="48"/>
      <c r="WEI237" s="49"/>
      <c r="WEJ237" s="28"/>
      <c r="WEK237" s="196"/>
      <c r="WEL237" s="119"/>
      <c r="WEM237" s="47"/>
      <c r="WEN237" s="47"/>
      <c r="WEO237" s="48"/>
      <c r="WEP237" s="49"/>
      <c r="WEQ237" s="28"/>
      <c r="WER237" s="196"/>
      <c r="WES237" s="119"/>
      <c r="WET237" s="47"/>
      <c r="WEU237" s="47"/>
      <c r="WEV237" s="48"/>
      <c r="WEW237" s="49"/>
      <c r="WEX237" s="28"/>
      <c r="WEY237" s="196"/>
      <c r="WEZ237" s="119"/>
      <c r="WFA237" s="47"/>
      <c r="WFB237" s="47"/>
      <c r="WFC237" s="48"/>
      <c r="WFD237" s="49"/>
      <c r="WFE237" s="28"/>
      <c r="WFF237" s="196"/>
      <c r="WFG237" s="119"/>
      <c r="WFH237" s="47"/>
      <c r="WFI237" s="47"/>
      <c r="WFJ237" s="48"/>
      <c r="WFK237" s="49"/>
      <c r="WFL237" s="28"/>
      <c r="WFM237" s="196"/>
      <c r="WFN237" s="119"/>
      <c r="WFO237" s="47"/>
      <c r="WFP237" s="47"/>
      <c r="WFQ237" s="48"/>
      <c r="WFR237" s="49"/>
      <c r="WFS237" s="28"/>
      <c r="WFT237" s="196"/>
      <c r="WFU237" s="119"/>
      <c r="WFV237" s="47"/>
      <c r="WFW237" s="47"/>
      <c r="WFX237" s="48"/>
      <c r="WFY237" s="49"/>
      <c r="WFZ237" s="28"/>
      <c r="WGA237" s="196"/>
      <c r="WGB237" s="119"/>
      <c r="WGC237" s="47"/>
      <c r="WGD237" s="47"/>
      <c r="WGE237" s="48"/>
      <c r="WGF237" s="49"/>
      <c r="WGG237" s="28"/>
      <c r="WGH237" s="196"/>
      <c r="WGI237" s="119"/>
      <c r="WGJ237" s="47"/>
      <c r="WGK237" s="47"/>
      <c r="WGL237" s="48"/>
      <c r="WGM237" s="49"/>
      <c r="WGN237" s="28"/>
      <c r="WGO237" s="196"/>
      <c r="WGP237" s="119"/>
      <c r="WGQ237" s="47"/>
      <c r="WGR237" s="47"/>
      <c r="WGS237" s="48"/>
      <c r="WGT237" s="49"/>
      <c r="WGU237" s="28"/>
      <c r="WGV237" s="196"/>
      <c r="WGW237" s="119"/>
      <c r="WGX237" s="47"/>
      <c r="WGY237" s="47"/>
      <c r="WGZ237" s="48"/>
      <c r="WHA237" s="49"/>
      <c r="WHB237" s="28"/>
      <c r="WHC237" s="196"/>
      <c r="WHD237" s="119"/>
      <c r="WHE237" s="47"/>
      <c r="WHF237" s="47"/>
      <c r="WHG237" s="48"/>
      <c r="WHH237" s="49"/>
      <c r="WHI237" s="28"/>
      <c r="WHJ237" s="196"/>
      <c r="WHK237" s="119"/>
      <c r="WHL237" s="47"/>
      <c r="WHM237" s="47"/>
      <c r="WHN237" s="48"/>
      <c r="WHO237" s="49"/>
      <c r="WHP237" s="28"/>
      <c r="WHQ237" s="196"/>
      <c r="WHR237" s="119"/>
      <c r="WHS237" s="47"/>
      <c r="WHT237" s="47"/>
      <c r="WHU237" s="48"/>
      <c r="WHV237" s="49"/>
      <c r="WHW237" s="28"/>
      <c r="WHX237" s="196"/>
      <c r="WHY237" s="119"/>
      <c r="WHZ237" s="47"/>
      <c r="WIA237" s="47"/>
      <c r="WIB237" s="48"/>
      <c r="WIC237" s="49"/>
      <c r="WID237" s="28"/>
      <c r="WIE237" s="196"/>
      <c r="WIF237" s="119"/>
      <c r="WIG237" s="47"/>
      <c r="WIH237" s="47"/>
      <c r="WII237" s="48"/>
      <c r="WIJ237" s="49"/>
      <c r="WIK237" s="28"/>
      <c r="WIL237" s="196"/>
      <c r="WIM237" s="119"/>
      <c r="WIN237" s="47"/>
      <c r="WIO237" s="47"/>
      <c r="WIP237" s="48"/>
      <c r="WIQ237" s="49"/>
      <c r="WIR237" s="28"/>
      <c r="WIS237" s="196"/>
      <c r="WIT237" s="119"/>
      <c r="WIU237" s="47"/>
      <c r="WIV237" s="47"/>
      <c r="WIW237" s="48"/>
      <c r="WIX237" s="49"/>
      <c r="WIY237" s="28"/>
      <c r="WIZ237" s="196"/>
      <c r="WJA237" s="119"/>
      <c r="WJB237" s="47"/>
      <c r="WJC237" s="47"/>
      <c r="WJD237" s="48"/>
      <c r="WJE237" s="49"/>
      <c r="WJF237" s="28"/>
      <c r="WJG237" s="196"/>
      <c r="WJH237" s="119"/>
      <c r="WJI237" s="47"/>
      <c r="WJJ237" s="47"/>
      <c r="WJK237" s="48"/>
      <c r="WJL237" s="49"/>
      <c r="WJM237" s="28"/>
      <c r="WJN237" s="196"/>
      <c r="WJO237" s="119"/>
      <c r="WJP237" s="47"/>
      <c r="WJQ237" s="47"/>
      <c r="WJR237" s="48"/>
      <c r="WJS237" s="49"/>
      <c r="WJT237" s="28"/>
      <c r="WJU237" s="196"/>
      <c r="WJV237" s="119"/>
      <c r="WJW237" s="47"/>
      <c r="WJX237" s="47"/>
      <c r="WJY237" s="48"/>
      <c r="WJZ237" s="49"/>
      <c r="WKA237" s="28"/>
      <c r="WKB237" s="196"/>
      <c r="WKC237" s="119"/>
      <c r="WKD237" s="47"/>
      <c r="WKE237" s="47"/>
      <c r="WKF237" s="48"/>
      <c r="WKG237" s="49"/>
      <c r="WKH237" s="28"/>
      <c r="WKI237" s="196"/>
      <c r="WKJ237" s="119"/>
      <c r="WKK237" s="47"/>
      <c r="WKL237" s="47"/>
      <c r="WKM237" s="48"/>
      <c r="WKN237" s="49"/>
      <c r="WKO237" s="28"/>
      <c r="WKP237" s="196"/>
      <c r="WKQ237" s="119"/>
      <c r="WKR237" s="47"/>
      <c r="WKS237" s="47"/>
      <c r="WKT237" s="48"/>
      <c r="WKU237" s="49"/>
      <c r="WKV237" s="28"/>
      <c r="WKW237" s="196"/>
      <c r="WKX237" s="119"/>
      <c r="WKY237" s="47"/>
      <c r="WKZ237" s="47"/>
      <c r="WLA237" s="48"/>
      <c r="WLB237" s="49"/>
      <c r="WLC237" s="28"/>
      <c r="WLD237" s="196"/>
      <c r="WLE237" s="119"/>
      <c r="WLF237" s="47"/>
      <c r="WLG237" s="47"/>
      <c r="WLH237" s="48"/>
      <c r="WLI237" s="49"/>
      <c r="WLJ237" s="28"/>
      <c r="WLK237" s="196"/>
      <c r="WLL237" s="119"/>
      <c r="WLM237" s="47"/>
      <c r="WLN237" s="47"/>
      <c r="WLO237" s="48"/>
      <c r="WLP237" s="49"/>
      <c r="WLQ237" s="28"/>
      <c r="WLR237" s="196"/>
      <c r="WLS237" s="119"/>
      <c r="WLT237" s="47"/>
      <c r="WLU237" s="47"/>
      <c r="WLV237" s="48"/>
      <c r="WLW237" s="49"/>
      <c r="WLX237" s="28"/>
      <c r="WLY237" s="196"/>
      <c r="WLZ237" s="119"/>
      <c r="WMA237" s="47"/>
      <c r="WMB237" s="47"/>
      <c r="WMC237" s="48"/>
      <c r="WMD237" s="49"/>
      <c r="WME237" s="28"/>
      <c r="WMF237" s="196"/>
      <c r="WMG237" s="119"/>
      <c r="WMH237" s="47"/>
      <c r="WMI237" s="47"/>
      <c r="WMJ237" s="48"/>
      <c r="WMK237" s="49"/>
      <c r="WML237" s="28"/>
      <c r="WMM237" s="196"/>
      <c r="WMN237" s="119"/>
      <c r="WMO237" s="47"/>
      <c r="WMP237" s="47"/>
      <c r="WMQ237" s="48"/>
      <c r="WMR237" s="49"/>
      <c r="WMS237" s="28"/>
      <c r="WMT237" s="196"/>
      <c r="WMU237" s="119"/>
      <c r="WMV237" s="47"/>
      <c r="WMW237" s="47"/>
      <c r="WMX237" s="48"/>
      <c r="WMY237" s="49"/>
      <c r="WMZ237" s="28"/>
      <c r="WNA237" s="196"/>
      <c r="WNB237" s="119"/>
      <c r="WNC237" s="47"/>
      <c r="WND237" s="47"/>
      <c r="WNE237" s="48"/>
      <c r="WNF237" s="49"/>
      <c r="WNG237" s="28"/>
      <c r="WNH237" s="196"/>
      <c r="WNI237" s="119"/>
      <c r="WNJ237" s="47"/>
      <c r="WNK237" s="47"/>
      <c r="WNL237" s="48"/>
      <c r="WNM237" s="49"/>
      <c r="WNN237" s="28"/>
      <c r="WNO237" s="196"/>
      <c r="WNP237" s="119"/>
      <c r="WNQ237" s="47"/>
      <c r="WNR237" s="47"/>
      <c r="WNS237" s="48"/>
      <c r="WNT237" s="49"/>
      <c r="WNU237" s="28"/>
      <c r="WNV237" s="196"/>
      <c r="WNW237" s="119"/>
      <c r="WNX237" s="47"/>
      <c r="WNY237" s="47"/>
      <c r="WNZ237" s="48"/>
      <c r="WOA237" s="49"/>
      <c r="WOB237" s="28"/>
      <c r="WOC237" s="196"/>
      <c r="WOD237" s="119"/>
      <c r="WOE237" s="47"/>
      <c r="WOF237" s="47"/>
      <c r="WOG237" s="48"/>
      <c r="WOH237" s="49"/>
      <c r="WOI237" s="28"/>
      <c r="WOJ237" s="196"/>
      <c r="WOK237" s="119"/>
      <c r="WOL237" s="47"/>
      <c r="WOM237" s="47"/>
      <c r="WON237" s="48"/>
      <c r="WOO237" s="49"/>
      <c r="WOP237" s="28"/>
      <c r="WOQ237" s="196"/>
      <c r="WOR237" s="119"/>
      <c r="WOS237" s="47"/>
      <c r="WOT237" s="47"/>
      <c r="WOU237" s="48"/>
      <c r="WOV237" s="49"/>
      <c r="WOW237" s="28"/>
      <c r="WOX237" s="196"/>
      <c r="WOY237" s="119"/>
      <c r="WOZ237" s="47"/>
      <c r="WPA237" s="47"/>
      <c r="WPB237" s="48"/>
      <c r="WPC237" s="49"/>
      <c r="WPD237" s="28"/>
      <c r="WPE237" s="196"/>
      <c r="WPF237" s="119"/>
      <c r="WPG237" s="47"/>
      <c r="WPH237" s="47"/>
      <c r="WPI237" s="48"/>
      <c r="WPJ237" s="49"/>
      <c r="WPK237" s="28"/>
      <c r="WPL237" s="196"/>
      <c r="WPM237" s="119"/>
      <c r="WPN237" s="47"/>
      <c r="WPO237" s="47"/>
      <c r="WPP237" s="48"/>
      <c r="WPQ237" s="49"/>
      <c r="WPR237" s="28"/>
      <c r="WPS237" s="196"/>
      <c r="WPT237" s="119"/>
      <c r="WPU237" s="47"/>
      <c r="WPV237" s="47"/>
      <c r="WPW237" s="48"/>
      <c r="WPX237" s="49"/>
      <c r="WPY237" s="28"/>
      <c r="WPZ237" s="196"/>
      <c r="WQA237" s="119"/>
      <c r="WQB237" s="47"/>
      <c r="WQC237" s="47"/>
      <c r="WQD237" s="48"/>
      <c r="WQE237" s="49"/>
      <c r="WQF237" s="28"/>
      <c r="WQG237" s="196"/>
      <c r="WQH237" s="119"/>
      <c r="WQI237" s="47"/>
      <c r="WQJ237" s="47"/>
      <c r="WQK237" s="48"/>
      <c r="WQL237" s="49"/>
      <c r="WQM237" s="28"/>
      <c r="WQN237" s="196"/>
      <c r="WQO237" s="119"/>
      <c r="WQP237" s="47"/>
      <c r="WQQ237" s="47"/>
      <c r="WQR237" s="48"/>
      <c r="WQS237" s="49"/>
      <c r="WQT237" s="28"/>
      <c r="WQU237" s="196"/>
      <c r="WQV237" s="119"/>
      <c r="WQW237" s="47"/>
      <c r="WQX237" s="47"/>
      <c r="WQY237" s="48"/>
      <c r="WQZ237" s="49"/>
      <c r="WRA237" s="28"/>
      <c r="WRB237" s="196"/>
      <c r="WRC237" s="119"/>
      <c r="WRD237" s="47"/>
      <c r="WRE237" s="47"/>
      <c r="WRF237" s="48"/>
      <c r="WRG237" s="49"/>
      <c r="WRH237" s="28"/>
      <c r="WRI237" s="196"/>
      <c r="WRJ237" s="119"/>
      <c r="WRK237" s="47"/>
      <c r="WRL237" s="47"/>
      <c r="WRM237" s="48"/>
      <c r="WRN237" s="49"/>
      <c r="WRO237" s="28"/>
      <c r="WRP237" s="196"/>
      <c r="WRQ237" s="119"/>
      <c r="WRR237" s="47"/>
      <c r="WRS237" s="47"/>
      <c r="WRT237" s="48"/>
      <c r="WRU237" s="49"/>
      <c r="WRV237" s="28"/>
      <c r="WRW237" s="196"/>
      <c r="WRX237" s="119"/>
      <c r="WRY237" s="47"/>
      <c r="WRZ237" s="47"/>
      <c r="WSA237" s="48"/>
      <c r="WSB237" s="49"/>
      <c r="WSC237" s="28"/>
      <c r="WSD237" s="196"/>
      <c r="WSE237" s="119"/>
      <c r="WSF237" s="47"/>
      <c r="WSG237" s="47"/>
      <c r="WSH237" s="48"/>
      <c r="WSI237" s="49"/>
      <c r="WSJ237" s="28"/>
      <c r="WSK237" s="196"/>
      <c r="WSL237" s="119"/>
      <c r="WSM237" s="47"/>
      <c r="WSN237" s="47"/>
      <c r="WSO237" s="48"/>
      <c r="WSP237" s="49"/>
      <c r="WSQ237" s="28"/>
      <c r="WSR237" s="196"/>
      <c r="WSS237" s="119"/>
      <c r="WST237" s="47"/>
      <c r="WSU237" s="47"/>
      <c r="WSV237" s="48"/>
      <c r="WSW237" s="49"/>
      <c r="WSX237" s="28"/>
      <c r="WSY237" s="196"/>
      <c r="WSZ237" s="119"/>
      <c r="WTA237" s="47"/>
      <c r="WTB237" s="47"/>
      <c r="WTC237" s="48"/>
      <c r="WTD237" s="49"/>
      <c r="WTE237" s="28"/>
      <c r="WTF237" s="196"/>
      <c r="WTG237" s="119"/>
      <c r="WTH237" s="47"/>
      <c r="WTI237" s="47"/>
      <c r="WTJ237" s="48"/>
      <c r="WTK237" s="49"/>
      <c r="WTL237" s="28"/>
      <c r="WTM237" s="196"/>
      <c r="WTN237" s="119"/>
      <c r="WTO237" s="47"/>
      <c r="WTP237" s="47"/>
      <c r="WTQ237" s="48"/>
      <c r="WTR237" s="49"/>
      <c r="WTS237" s="28"/>
      <c r="WTT237" s="196"/>
      <c r="WTU237" s="119"/>
      <c r="WTV237" s="47"/>
      <c r="WTW237" s="47"/>
      <c r="WTX237" s="48"/>
      <c r="WTY237" s="49"/>
      <c r="WTZ237" s="28"/>
      <c r="WUA237" s="196"/>
      <c r="WUB237" s="119"/>
      <c r="WUC237" s="47"/>
      <c r="WUD237" s="47"/>
      <c r="WUE237" s="48"/>
      <c r="WUF237" s="49"/>
      <c r="WUG237" s="28"/>
      <c r="WUH237" s="196"/>
      <c r="WUI237" s="119"/>
      <c r="WUJ237" s="47"/>
      <c r="WUK237" s="47"/>
      <c r="WUL237" s="48"/>
      <c r="WUM237" s="49"/>
      <c r="WUN237" s="28"/>
      <c r="WUO237" s="196"/>
      <c r="WUP237" s="119"/>
      <c r="WUQ237" s="47"/>
      <c r="WUR237" s="47"/>
      <c r="WUS237" s="48"/>
      <c r="WUT237" s="49"/>
      <c r="WUU237" s="28"/>
      <c r="WUV237" s="196"/>
      <c r="WUW237" s="119"/>
      <c r="WUX237" s="47"/>
      <c r="WUY237" s="47"/>
      <c r="WUZ237" s="48"/>
      <c r="WVA237" s="49"/>
      <c r="WVB237" s="28"/>
      <c r="WVC237" s="196"/>
      <c r="WVD237" s="119"/>
      <c r="WVE237" s="47"/>
      <c r="WVF237" s="47"/>
      <c r="WVG237" s="48"/>
      <c r="WVH237" s="49"/>
      <c r="WVI237" s="28"/>
      <c r="WVJ237" s="196"/>
      <c r="WVK237" s="119"/>
      <c r="WVL237" s="47"/>
      <c r="WVM237" s="47"/>
      <c r="WVN237" s="48"/>
      <c r="WVO237" s="49"/>
      <c r="WVP237" s="28"/>
      <c r="WVQ237" s="196"/>
      <c r="WVR237" s="119"/>
      <c r="WVS237" s="47"/>
      <c r="WVT237" s="47"/>
      <c r="WVU237" s="48"/>
      <c r="WVV237" s="49"/>
      <c r="WVW237" s="28"/>
      <c r="WVX237" s="196"/>
      <c r="WVY237" s="119"/>
      <c r="WVZ237" s="47"/>
      <c r="WWA237" s="47"/>
      <c r="WWB237" s="48"/>
      <c r="WWC237" s="49"/>
      <c r="WWD237" s="28"/>
      <c r="WWE237" s="196"/>
      <c r="WWF237" s="119"/>
      <c r="WWG237" s="47"/>
      <c r="WWH237" s="47"/>
      <c r="WWI237" s="48"/>
      <c r="WWJ237" s="49"/>
      <c r="WWK237" s="28"/>
      <c r="WWL237" s="196"/>
      <c r="WWM237" s="119"/>
      <c r="WWN237" s="47"/>
      <c r="WWO237" s="47"/>
      <c r="WWP237" s="48"/>
      <c r="WWQ237" s="49"/>
      <c r="WWR237" s="28"/>
      <c r="WWS237" s="196"/>
      <c r="WWT237" s="119"/>
      <c r="WWU237" s="47"/>
      <c r="WWV237" s="47"/>
      <c r="WWW237" s="48"/>
      <c r="WWX237" s="49"/>
      <c r="WWY237" s="28"/>
      <c r="WWZ237" s="196"/>
      <c r="WXA237" s="119"/>
      <c r="WXB237" s="47"/>
      <c r="WXC237" s="47"/>
      <c r="WXD237" s="48"/>
      <c r="WXE237" s="49"/>
      <c r="WXF237" s="28"/>
      <c r="WXG237" s="196"/>
      <c r="WXH237" s="119"/>
      <c r="WXI237" s="47"/>
      <c r="WXJ237" s="47"/>
      <c r="WXK237" s="48"/>
      <c r="WXL237" s="49"/>
      <c r="WXM237" s="28"/>
      <c r="WXN237" s="196"/>
      <c r="WXO237" s="119"/>
      <c r="WXP237" s="47"/>
      <c r="WXQ237" s="47"/>
      <c r="WXR237" s="48"/>
      <c r="WXS237" s="49"/>
      <c r="WXT237" s="28"/>
      <c r="WXU237" s="196"/>
      <c r="WXV237" s="119"/>
      <c r="WXW237" s="47"/>
      <c r="WXX237" s="47"/>
      <c r="WXY237" s="48"/>
      <c r="WXZ237" s="49"/>
      <c r="WYA237" s="28"/>
      <c r="WYB237" s="196"/>
      <c r="WYC237" s="119"/>
      <c r="WYD237" s="47"/>
      <c r="WYE237" s="47"/>
      <c r="WYF237" s="48"/>
      <c r="WYG237" s="49"/>
      <c r="WYH237" s="28"/>
      <c r="WYI237" s="196"/>
      <c r="WYJ237" s="119"/>
      <c r="WYK237" s="47"/>
      <c r="WYL237" s="47"/>
      <c r="WYM237" s="48"/>
      <c r="WYN237" s="49"/>
      <c r="WYO237" s="28"/>
      <c r="WYP237" s="196"/>
      <c r="WYQ237" s="119"/>
      <c r="WYR237" s="47"/>
      <c r="WYS237" s="47"/>
      <c r="WYT237" s="48"/>
      <c r="WYU237" s="49"/>
      <c r="WYV237" s="28"/>
      <c r="WYW237" s="196"/>
      <c r="WYX237" s="119"/>
      <c r="WYY237" s="47"/>
      <c r="WYZ237" s="47"/>
      <c r="WZA237" s="48"/>
      <c r="WZB237" s="49"/>
      <c r="WZC237" s="28"/>
      <c r="WZD237" s="196"/>
      <c r="WZE237" s="119"/>
      <c r="WZF237" s="47"/>
      <c r="WZG237" s="47"/>
      <c r="WZH237" s="48"/>
    </row>
    <row r="238" spans="1:16232" ht="15.75" x14ac:dyDescent="0.25">
      <c r="A238" s="197"/>
      <c r="B238" s="23">
        <v>492</v>
      </c>
      <c r="C238" s="23">
        <v>8910</v>
      </c>
      <c r="D238" s="24" t="s">
        <v>176</v>
      </c>
      <c r="E238" s="27">
        <v>11437.22</v>
      </c>
      <c r="F238" s="201"/>
      <c r="G238" s="201">
        <v>11437</v>
      </c>
      <c r="H238" s="201"/>
      <c r="I238" s="196"/>
      <c r="J238" s="119"/>
      <c r="K238" s="47"/>
      <c r="L238" s="47"/>
      <c r="M238" s="48"/>
      <c r="N238" s="49"/>
      <c r="O238" s="28"/>
      <c r="P238" s="196"/>
      <c r="Q238" s="119"/>
      <c r="R238" s="47"/>
      <c r="S238" s="47"/>
      <c r="T238" s="48"/>
      <c r="U238" s="49"/>
      <c r="V238" s="28"/>
      <c r="W238" s="196"/>
      <c r="X238" s="119"/>
      <c r="Y238" s="47"/>
      <c r="Z238" s="47"/>
      <c r="AA238" s="48"/>
      <c r="AB238" s="49"/>
      <c r="AC238" s="28"/>
      <c r="AD238" s="196"/>
      <c r="AE238" s="119"/>
      <c r="AF238" s="47"/>
      <c r="AG238" s="47"/>
      <c r="AH238" s="48"/>
      <c r="AI238" s="49"/>
      <c r="AJ238" s="28"/>
      <c r="AK238" s="196"/>
      <c r="AL238" s="119"/>
      <c r="AM238" s="47"/>
      <c r="AN238" s="47"/>
      <c r="AO238" s="48"/>
      <c r="AP238" s="49"/>
      <c r="AQ238" s="28"/>
      <c r="AR238" s="196"/>
      <c r="AS238" s="119"/>
      <c r="AT238" s="47"/>
      <c r="AU238" s="47"/>
      <c r="AV238" s="48"/>
      <c r="AW238" s="49"/>
      <c r="AX238" s="28"/>
      <c r="AY238" s="196"/>
      <c r="AZ238" s="119"/>
      <c r="BA238" s="47"/>
      <c r="BB238" s="47"/>
      <c r="BC238" s="48"/>
      <c r="BD238" s="49"/>
      <c r="BE238" s="28"/>
      <c r="BF238" s="196"/>
      <c r="BG238" s="119"/>
      <c r="BH238" s="47"/>
      <c r="BI238" s="47"/>
      <c r="BJ238" s="48"/>
      <c r="BK238" s="49"/>
      <c r="BL238" s="28"/>
      <c r="BM238" s="196"/>
      <c r="BN238" s="119"/>
      <c r="BO238" s="47"/>
      <c r="BP238" s="47"/>
      <c r="BQ238" s="48"/>
      <c r="BR238" s="49"/>
      <c r="BS238" s="28"/>
      <c r="BT238" s="196"/>
      <c r="BU238" s="119"/>
      <c r="BV238" s="47"/>
      <c r="BW238" s="47"/>
      <c r="BX238" s="48"/>
      <c r="BY238" s="49"/>
      <c r="BZ238" s="28"/>
      <c r="CA238" s="196"/>
      <c r="CB238" s="119"/>
      <c r="CC238" s="47"/>
      <c r="CD238" s="47"/>
      <c r="CE238" s="48"/>
      <c r="CF238" s="49"/>
      <c r="CG238" s="28"/>
      <c r="CH238" s="196"/>
      <c r="CI238" s="119"/>
      <c r="CJ238" s="47"/>
      <c r="CK238" s="47"/>
      <c r="CL238" s="48"/>
      <c r="CM238" s="49"/>
      <c r="CN238" s="28"/>
      <c r="CO238" s="196"/>
      <c r="CP238" s="119"/>
      <c r="CQ238" s="47"/>
      <c r="CR238" s="47"/>
      <c r="CS238" s="48"/>
      <c r="CT238" s="49"/>
      <c r="CU238" s="28"/>
      <c r="CV238" s="196"/>
      <c r="CW238" s="119"/>
      <c r="CX238" s="47"/>
      <c r="CY238" s="47"/>
      <c r="CZ238" s="48"/>
      <c r="DA238" s="49"/>
      <c r="DB238" s="28"/>
      <c r="DC238" s="196"/>
      <c r="DD238" s="119"/>
      <c r="DE238" s="47"/>
      <c r="DF238" s="47"/>
      <c r="DG238" s="48"/>
      <c r="DH238" s="49"/>
      <c r="DI238" s="28"/>
      <c r="DJ238" s="196"/>
      <c r="DK238" s="119"/>
      <c r="DL238" s="47"/>
      <c r="DM238" s="47"/>
      <c r="DN238" s="48"/>
      <c r="DO238" s="49"/>
      <c r="DP238" s="28"/>
      <c r="DQ238" s="196"/>
      <c r="DR238" s="119"/>
      <c r="DS238" s="47"/>
      <c r="DT238" s="47"/>
      <c r="DU238" s="48"/>
      <c r="DV238" s="49"/>
      <c r="DW238" s="28"/>
      <c r="DX238" s="196"/>
      <c r="DY238" s="119"/>
      <c r="DZ238" s="47"/>
      <c r="EA238" s="47"/>
      <c r="EB238" s="48"/>
      <c r="EC238" s="49"/>
      <c r="ED238" s="28"/>
      <c r="EE238" s="196"/>
      <c r="EF238" s="119"/>
      <c r="EG238" s="47"/>
      <c r="EH238" s="47"/>
      <c r="EI238" s="48"/>
      <c r="EJ238" s="49"/>
      <c r="EK238" s="28"/>
      <c r="EL238" s="196"/>
      <c r="EM238" s="119"/>
      <c r="EN238" s="47"/>
      <c r="EO238" s="47"/>
      <c r="EP238" s="48"/>
      <c r="EQ238" s="49"/>
      <c r="ER238" s="28"/>
      <c r="ES238" s="196"/>
      <c r="ET238" s="119"/>
      <c r="EU238" s="47"/>
      <c r="EV238" s="47"/>
      <c r="EW238" s="48"/>
      <c r="EX238" s="49"/>
      <c r="EY238" s="28"/>
      <c r="EZ238" s="196"/>
      <c r="FA238" s="119"/>
      <c r="FB238" s="47"/>
      <c r="FC238" s="47"/>
      <c r="FD238" s="48"/>
      <c r="FE238" s="49"/>
      <c r="FF238" s="28"/>
      <c r="FG238" s="196"/>
      <c r="FH238" s="119"/>
      <c r="FI238" s="47"/>
      <c r="FJ238" s="47"/>
      <c r="FK238" s="48"/>
      <c r="FL238" s="49"/>
      <c r="FM238" s="28"/>
      <c r="FN238" s="196"/>
      <c r="FO238" s="119"/>
      <c r="FP238" s="47"/>
      <c r="FQ238" s="47"/>
      <c r="FR238" s="48"/>
      <c r="FS238" s="49"/>
      <c r="FT238" s="28"/>
      <c r="FU238" s="196"/>
      <c r="FV238" s="119"/>
      <c r="FW238" s="47"/>
      <c r="FX238" s="47"/>
      <c r="FY238" s="48"/>
      <c r="FZ238" s="49"/>
      <c r="GA238" s="28"/>
      <c r="GB238" s="196"/>
      <c r="GC238" s="119"/>
      <c r="GD238" s="47"/>
      <c r="GE238" s="47"/>
      <c r="GF238" s="48"/>
      <c r="GG238" s="49"/>
      <c r="GH238" s="28"/>
      <c r="GI238" s="196"/>
      <c r="GJ238" s="119"/>
      <c r="GK238" s="47"/>
      <c r="GL238" s="47"/>
      <c r="GM238" s="48"/>
      <c r="GN238" s="49"/>
      <c r="GO238" s="28"/>
      <c r="GP238" s="196"/>
      <c r="GQ238" s="119"/>
      <c r="GR238" s="47"/>
      <c r="GS238" s="47"/>
      <c r="GT238" s="48"/>
      <c r="GU238" s="49"/>
      <c r="GV238" s="28"/>
      <c r="GW238" s="196"/>
      <c r="GX238" s="119"/>
      <c r="GY238" s="47"/>
      <c r="GZ238" s="47"/>
      <c r="HA238" s="48"/>
      <c r="HB238" s="49"/>
      <c r="HC238" s="28"/>
      <c r="HD238" s="196"/>
      <c r="HE238" s="119"/>
      <c r="HF238" s="47"/>
      <c r="HG238" s="47"/>
      <c r="HH238" s="48"/>
      <c r="HI238" s="49"/>
      <c r="HJ238" s="28"/>
      <c r="HK238" s="196"/>
      <c r="HL238" s="119"/>
      <c r="HM238" s="47"/>
      <c r="HN238" s="47"/>
      <c r="HO238" s="48"/>
      <c r="HP238" s="49"/>
      <c r="HQ238" s="28"/>
      <c r="HR238" s="196"/>
      <c r="HS238" s="119"/>
      <c r="HT238" s="47"/>
      <c r="HU238" s="47"/>
      <c r="HV238" s="48"/>
      <c r="HW238" s="49"/>
      <c r="HX238" s="28"/>
      <c r="HY238" s="196"/>
      <c r="HZ238" s="119"/>
      <c r="IA238" s="47"/>
      <c r="IB238" s="47"/>
      <c r="IC238" s="48"/>
      <c r="ID238" s="49"/>
      <c r="IE238" s="28"/>
      <c r="IF238" s="196"/>
      <c r="IG238" s="119"/>
      <c r="IH238" s="47"/>
      <c r="II238" s="47"/>
      <c r="IJ238" s="48"/>
      <c r="IK238" s="49"/>
      <c r="IL238" s="28"/>
      <c r="IM238" s="196"/>
      <c r="IN238" s="119"/>
      <c r="IO238" s="47"/>
      <c r="IP238" s="47"/>
      <c r="IQ238" s="48"/>
      <c r="IR238" s="49"/>
      <c r="IS238" s="28"/>
      <c r="IT238" s="196"/>
      <c r="IU238" s="119"/>
      <c r="IV238" s="47"/>
      <c r="IW238" s="47"/>
      <c r="IX238" s="48"/>
      <c r="IY238" s="49"/>
      <c r="IZ238" s="28"/>
      <c r="JA238" s="196"/>
      <c r="JB238" s="119"/>
      <c r="JC238" s="47"/>
      <c r="JD238" s="47"/>
      <c r="JE238" s="48"/>
      <c r="JF238" s="49"/>
      <c r="JG238" s="28"/>
      <c r="JH238" s="196"/>
      <c r="JI238" s="119"/>
      <c r="JJ238" s="47"/>
      <c r="JK238" s="47"/>
      <c r="JL238" s="48"/>
      <c r="JM238" s="49"/>
      <c r="JN238" s="28"/>
      <c r="JO238" s="196"/>
      <c r="JP238" s="119"/>
      <c r="JQ238" s="47"/>
      <c r="JR238" s="47"/>
      <c r="JS238" s="48"/>
      <c r="JT238" s="49"/>
      <c r="JU238" s="28"/>
      <c r="JV238" s="196"/>
      <c r="JW238" s="119"/>
      <c r="JX238" s="47"/>
      <c r="JY238" s="47"/>
      <c r="JZ238" s="48"/>
      <c r="KA238" s="49"/>
      <c r="KB238" s="28"/>
      <c r="KC238" s="196"/>
      <c r="KD238" s="119"/>
      <c r="KE238" s="47"/>
      <c r="KF238" s="47"/>
      <c r="KG238" s="48"/>
      <c r="KH238" s="49"/>
      <c r="KI238" s="28"/>
      <c r="KJ238" s="196"/>
      <c r="KK238" s="119"/>
      <c r="KL238" s="47"/>
      <c r="KM238" s="47"/>
      <c r="KN238" s="48"/>
      <c r="KO238" s="49"/>
      <c r="KP238" s="28"/>
      <c r="KQ238" s="196"/>
      <c r="KR238" s="119"/>
      <c r="KS238" s="47"/>
      <c r="KT238" s="47"/>
      <c r="KU238" s="48"/>
      <c r="KV238" s="49"/>
      <c r="KW238" s="28"/>
      <c r="KX238" s="196"/>
      <c r="KY238" s="119"/>
      <c r="KZ238" s="47"/>
      <c r="LA238" s="47"/>
      <c r="LB238" s="48"/>
      <c r="LC238" s="49"/>
      <c r="LD238" s="28"/>
      <c r="LE238" s="196"/>
      <c r="LF238" s="119"/>
      <c r="LG238" s="47"/>
      <c r="LH238" s="47"/>
      <c r="LI238" s="48"/>
      <c r="LJ238" s="49"/>
      <c r="LK238" s="28"/>
      <c r="LL238" s="196"/>
      <c r="LM238" s="119"/>
      <c r="LN238" s="47"/>
      <c r="LO238" s="47"/>
      <c r="LP238" s="48"/>
      <c r="LQ238" s="49"/>
      <c r="LR238" s="28"/>
      <c r="LS238" s="196"/>
      <c r="LT238" s="119"/>
      <c r="LU238" s="47"/>
      <c r="LV238" s="47"/>
      <c r="LW238" s="48"/>
      <c r="LX238" s="49"/>
      <c r="LY238" s="28"/>
      <c r="LZ238" s="196"/>
      <c r="MA238" s="119"/>
      <c r="MB238" s="47"/>
      <c r="MC238" s="47"/>
      <c r="MD238" s="48"/>
      <c r="ME238" s="49"/>
      <c r="MF238" s="28"/>
      <c r="MG238" s="196"/>
      <c r="MH238" s="119"/>
      <c r="MI238" s="47"/>
      <c r="MJ238" s="47"/>
      <c r="MK238" s="48"/>
      <c r="ML238" s="49"/>
      <c r="MM238" s="28"/>
      <c r="MN238" s="196"/>
      <c r="MO238" s="119"/>
      <c r="MP238" s="47"/>
      <c r="MQ238" s="47"/>
      <c r="MR238" s="48"/>
      <c r="MS238" s="49"/>
      <c r="MT238" s="28"/>
      <c r="MU238" s="196"/>
      <c r="MV238" s="119"/>
      <c r="MW238" s="47"/>
      <c r="MX238" s="47"/>
      <c r="MY238" s="48"/>
      <c r="MZ238" s="49"/>
      <c r="NA238" s="28"/>
      <c r="NB238" s="196"/>
      <c r="NC238" s="119"/>
      <c r="ND238" s="47"/>
      <c r="NE238" s="47"/>
      <c r="NF238" s="48"/>
      <c r="NG238" s="49"/>
      <c r="NH238" s="28"/>
      <c r="NI238" s="196"/>
      <c r="NJ238" s="119"/>
      <c r="NK238" s="47"/>
      <c r="NL238" s="47"/>
      <c r="NM238" s="48"/>
      <c r="NN238" s="49"/>
      <c r="NO238" s="28"/>
      <c r="NP238" s="196"/>
      <c r="NQ238" s="119"/>
      <c r="NR238" s="47"/>
      <c r="NS238" s="47"/>
      <c r="NT238" s="48"/>
      <c r="NU238" s="49"/>
      <c r="NV238" s="28"/>
      <c r="NW238" s="196"/>
      <c r="NX238" s="119"/>
      <c r="NY238" s="47"/>
      <c r="NZ238" s="47"/>
      <c r="OA238" s="48"/>
      <c r="OB238" s="49"/>
      <c r="OC238" s="28"/>
      <c r="OD238" s="196"/>
      <c r="OE238" s="119"/>
      <c r="OF238" s="47"/>
      <c r="OG238" s="47"/>
      <c r="OH238" s="48"/>
      <c r="OI238" s="49"/>
      <c r="OJ238" s="28"/>
      <c r="OK238" s="196"/>
      <c r="OL238" s="119"/>
      <c r="OM238" s="47"/>
      <c r="ON238" s="47"/>
      <c r="OO238" s="48"/>
      <c r="OP238" s="49"/>
      <c r="OQ238" s="28"/>
      <c r="OR238" s="196"/>
      <c r="OS238" s="119"/>
      <c r="OT238" s="47"/>
      <c r="OU238" s="47"/>
      <c r="OV238" s="48"/>
      <c r="OW238" s="49"/>
      <c r="OX238" s="28"/>
      <c r="OY238" s="196"/>
      <c r="OZ238" s="119"/>
      <c r="PA238" s="47"/>
      <c r="PB238" s="47"/>
      <c r="PC238" s="48"/>
      <c r="PD238" s="49"/>
      <c r="PE238" s="28"/>
      <c r="PF238" s="196"/>
      <c r="PG238" s="119"/>
      <c r="PH238" s="47"/>
      <c r="PI238" s="47"/>
      <c r="PJ238" s="48"/>
      <c r="PK238" s="49"/>
      <c r="PL238" s="28"/>
      <c r="PM238" s="196"/>
      <c r="PN238" s="119"/>
      <c r="PO238" s="47"/>
      <c r="PP238" s="47"/>
      <c r="PQ238" s="48"/>
      <c r="PR238" s="49"/>
      <c r="PS238" s="28"/>
      <c r="PT238" s="196"/>
      <c r="PU238" s="119"/>
      <c r="PV238" s="47"/>
      <c r="PW238" s="47"/>
      <c r="PX238" s="48"/>
      <c r="PY238" s="49"/>
      <c r="PZ238" s="28"/>
      <c r="QA238" s="196"/>
      <c r="QB238" s="119"/>
      <c r="QC238" s="47"/>
      <c r="QD238" s="47"/>
      <c r="QE238" s="48"/>
      <c r="QF238" s="49"/>
      <c r="QG238" s="28"/>
      <c r="QH238" s="196"/>
      <c r="QI238" s="119"/>
      <c r="QJ238" s="47"/>
      <c r="QK238" s="47"/>
      <c r="QL238" s="48"/>
      <c r="QM238" s="49"/>
      <c r="QN238" s="28"/>
      <c r="QO238" s="196"/>
      <c r="QP238" s="119"/>
      <c r="QQ238" s="47"/>
      <c r="QR238" s="47"/>
      <c r="QS238" s="48"/>
      <c r="QT238" s="49"/>
      <c r="QU238" s="28"/>
      <c r="QV238" s="196"/>
      <c r="QW238" s="119"/>
      <c r="QX238" s="47"/>
      <c r="QY238" s="47"/>
      <c r="QZ238" s="48"/>
      <c r="RA238" s="49"/>
      <c r="RB238" s="28"/>
      <c r="RC238" s="196"/>
      <c r="RD238" s="119"/>
      <c r="RE238" s="47"/>
      <c r="RF238" s="47"/>
      <c r="RG238" s="48"/>
      <c r="RH238" s="49"/>
      <c r="RI238" s="28"/>
      <c r="RJ238" s="196"/>
      <c r="RK238" s="119"/>
      <c r="RL238" s="47"/>
      <c r="RM238" s="47"/>
      <c r="RN238" s="48"/>
      <c r="RO238" s="49"/>
      <c r="RP238" s="28"/>
      <c r="RQ238" s="196"/>
      <c r="RR238" s="119"/>
      <c r="RS238" s="47"/>
      <c r="RT238" s="47"/>
      <c r="RU238" s="48"/>
      <c r="RV238" s="49"/>
      <c r="RW238" s="28"/>
      <c r="RX238" s="196"/>
      <c r="RY238" s="119"/>
      <c r="RZ238" s="47"/>
      <c r="SA238" s="47"/>
      <c r="SB238" s="48"/>
      <c r="SC238" s="49"/>
      <c r="SD238" s="28"/>
      <c r="SE238" s="196"/>
      <c r="SF238" s="119"/>
      <c r="SG238" s="47"/>
      <c r="SH238" s="47"/>
      <c r="SI238" s="48"/>
      <c r="SJ238" s="49"/>
      <c r="SK238" s="28"/>
      <c r="SL238" s="196"/>
      <c r="SM238" s="119"/>
      <c r="SN238" s="47"/>
      <c r="SO238" s="47"/>
      <c r="SP238" s="48"/>
      <c r="SQ238" s="49"/>
      <c r="SR238" s="28"/>
      <c r="SS238" s="196"/>
      <c r="ST238" s="119"/>
      <c r="SU238" s="47"/>
      <c r="SV238" s="47"/>
      <c r="SW238" s="48"/>
      <c r="SX238" s="49"/>
      <c r="SY238" s="28"/>
      <c r="SZ238" s="196"/>
      <c r="TA238" s="119"/>
      <c r="TB238" s="47"/>
      <c r="TC238" s="47"/>
      <c r="TD238" s="48"/>
      <c r="TE238" s="49"/>
      <c r="TF238" s="28"/>
      <c r="TG238" s="196"/>
      <c r="TH238" s="119"/>
      <c r="TI238" s="47"/>
      <c r="TJ238" s="47"/>
      <c r="TK238" s="48"/>
      <c r="TL238" s="49"/>
      <c r="TM238" s="28"/>
      <c r="TN238" s="196"/>
      <c r="TO238" s="119"/>
      <c r="TP238" s="47"/>
      <c r="TQ238" s="47"/>
      <c r="TR238" s="48"/>
      <c r="TS238" s="49"/>
      <c r="TT238" s="28"/>
      <c r="TU238" s="196"/>
      <c r="TV238" s="119"/>
      <c r="TW238" s="47"/>
      <c r="TX238" s="47"/>
      <c r="TY238" s="48"/>
      <c r="TZ238" s="49"/>
      <c r="UA238" s="28"/>
      <c r="UB238" s="196"/>
      <c r="UC238" s="119"/>
      <c r="UD238" s="47"/>
      <c r="UE238" s="47"/>
      <c r="UF238" s="48"/>
      <c r="UG238" s="49"/>
      <c r="UH238" s="28"/>
      <c r="UI238" s="196"/>
      <c r="UJ238" s="119"/>
      <c r="UK238" s="47"/>
      <c r="UL238" s="47"/>
      <c r="UM238" s="48"/>
      <c r="UN238" s="49"/>
      <c r="UO238" s="28"/>
      <c r="UP238" s="196"/>
      <c r="UQ238" s="119"/>
      <c r="UR238" s="47"/>
      <c r="US238" s="47"/>
      <c r="UT238" s="48"/>
      <c r="UU238" s="49"/>
      <c r="UV238" s="28"/>
      <c r="UW238" s="196"/>
      <c r="UX238" s="119"/>
      <c r="UY238" s="47"/>
      <c r="UZ238" s="47"/>
      <c r="VA238" s="48"/>
      <c r="VB238" s="49"/>
      <c r="VC238" s="28"/>
      <c r="VD238" s="196"/>
      <c r="VE238" s="119"/>
      <c r="VF238" s="47"/>
      <c r="VG238" s="47"/>
      <c r="VH238" s="48"/>
      <c r="VI238" s="49"/>
      <c r="VJ238" s="28"/>
      <c r="VK238" s="196"/>
      <c r="VL238" s="119"/>
      <c r="VM238" s="47"/>
      <c r="VN238" s="47"/>
      <c r="VO238" s="48"/>
      <c r="VP238" s="49"/>
      <c r="VQ238" s="28"/>
      <c r="VR238" s="196"/>
      <c r="VS238" s="119"/>
      <c r="VT238" s="47"/>
      <c r="VU238" s="47"/>
      <c r="VV238" s="48"/>
      <c r="VW238" s="49"/>
      <c r="VX238" s="28"/>
      <c r="VY238" s="196"/>
      <c r="VZ238" s="119"/>
      <c r="WA238" s="47"/>
      <c r="WB238" s="47"/>
      <c r="WC238" s="48"/>
      <c r="WD238" s="49"/>
      <c r="WE238" s="28"/>
      <c r="WF238" s="196"/>
      <c r="WG238" s="119"/>
      <c r="WH238" s="47"/>
      <c r="WI238" s="47"/>
      <c r="WJ238" s="48"/>
      <c r="WK238" s="49"/>
      <c r="WL238" s="28"/>
      <c r="WM238" s="196"/>
      <c r="WN238" s="119"/>
      <c r="WO238" s="47"/>
      <c r="WP238" s="47"/>
      <c r="WQ238" s="48"/>
      <c r="WR238" s="49"/>
      <c r="WS238" s="28"/>
      <c r="WT238" s="196"/>
      <c r="WU238" s="119"/>
      <c r="WV238" s="47"/>
      <c r="WW238" s="47"/>
      <c r="WX238" s="48"/>
      <c r="WY238" s="49"/>
      <c r="WZ238" s="28"/>
      <c r="XA238" s="196"/>
      <c r="XB238" s="119"/>
      <c r="XC238" s="47"/>
      <c r="XD238" s="47"/>
      <c r="XE238" s="48"/>
      <c r="XF238" s="49"/>
      <c r="XG238" s="28"/>
      <c r="XH238" s="196"/>
      <c r="XI238" s="119"/>
      <c r="XJ238" s="47"/>
      <c r="XK238" s="47"/>
      <c r="XL238" s="48"/>
      <c r="XM238" s="49"/>
      <c r="XN238" s="28"/>
      <c r="XO238" s="196"/>
      <c r="XP238" s="119"/>
      <c r="XQ238" s="47"/>
      <c r="XR238" s="47"/>
      <c r="XS238" s="48"/>
      <c r="XT238" s="49"/>
      <c r="XU238" s="28"/>
      <c r="XV238" s="196"/>
      <c r="XW238" s="119"/>
      <c r="XX238" s="47"/>
      <c r="XY238" s="47"/>
      <c r="XZ238" s="48"/>
      <c r="YA238" s="49"/>
      <c r="YB238" s="28"/>
      <c r="YC238" s="196"/>
      <c r="YD238" s="119"/>
      <c r="YE238" s="47"/>
      <c r="YF238" s="47"/>
      <c r="YG238" s="48"/>
      <c r="YH238" s="49"/>
      <c r="YI238" s="28"/>
      <c r="YJ238" s="196"/>
      <c r="YK238" s="119"/>
      <c r="YL238" s="47"/>
      <c r="YM238" s="47"/>
      <c r="YN238" s="48"/>
      <c r="YO238" s="49"/>
      <c r="YP238" s="28"/>
      <c r="YQ238" s="196"/>
      <c r="YR238" s="119"/>
      <c r="YS238" s="47"/>
      <c r="YT238" s="47"/>
      <c r="YU238" s="48"/>
      <c r="YV238" s="49"/>
      <c r="YW238" s="28"/>
      <c r="YX238" s="196"/>
      <c r="YY238" s="119"/>
      <c r="YZ238" s="47"/>
      <c r="ZA238" s="47"/>
      <c r="ZB238" s="48"/>
      <c r="ZC238" s="49"/>
      <c r="ZD238" s="28"/>
      <c r="ZE238" s="196"/>
      <c r="ZF238" s="119"/>
      <c r="ZG238" s="47"/>
      <c r="ZH238" s="47"/>
      <c r="ZI238" s="48"/>
      <c r="ZJ238" s="49"/>
      <c r="ZK238" s="28"/>
      <c r="ZL238" s="196"/>
      <c r="ZM238" s="119"/>
      <c r="ZN238" s="47"/>
      <c r="ZO238" s="47"/>
      <c r="ZP238" s="48"/>
      <c r="ZQ238" s="49"/>
      <c r="ZR238" s="28"/>
      <c r="ZS238" s="196"/>
      <c r="ZT238" s="119"/>
      <c r="ZU238" s="47"/>
      <c r="ZV238" s="47"/>
      <c r="ZW238" s="48"/>
      <c r="ZX238" s="49"/>
      <c r="ZY238" s="28"/>
      <c r="ZZ238" s="196"/>
      <c r="AAA238" s="119"/>
      <c r="AAB238" s="47"/>
      <c r="AAC238" s="47"/>
      <c r="AAD238" s="48"/>
      <c r="AAE238" s="49"/>
      <c r="AAF238" s="28"/>
      <c r="AAG238" s="196"/>
      <c r="AAH238" s="119"/>
      <c r="AAI238" s="47"/>
      <c r="AAJ238" s="47"/>
      <c r="AAK238" s="48"/>
      <c r="AAL238" s="49"/>
      <c r="AAM238" s="28"/>
      <c r="AAN238" s="196"/>
      <c r="AAO238" s="119"/>
      <c r="AAP238" s="47"/>
      <c r="AAQ238" s="47"/>
      <c r="AAR238" s="48"/>
      <c r="AAS238" s="49"/>
      <c r="AAT238" s="28"/>
      <c r="AAU238" s="196"/>
      <c r="AAV238" s="119"/>
      <c r="AAW238" s="47"/>
      <c r="AAX238" s="47"/>
      <c r="AAY238" s="48"/>
      <c r="AAZ238" s="49"/>
      <c r="ABA238" s="28"/>
      <c r="ABB238" s="196"/>
      <c r="ABC238" s="119"/>
      <c r="ABD238" s="47"/>
      <c r="ABE238" s="47"/>
      <c r="ABF238" s="48"/>
      <c r="ABG238" s="49"/>
      <c r="ABH238" s="28"/>
      <c r="ABI238" s="196"/>
      <c r="ABJ238" s="119"/>
      <c r="ABK238" s="47"/>
      <c r="ABL238" s="47"/>
      <c r="ABM238" s="48"/>
      <c r="ABN238" s="49"/>
      <c r="ABO238" s="28"/>
      <c r="ABP238" s="196"/>
      <c r="ABQ238" s="119"/>
      <c r="ABR238" s="47"/>
      <c r="ABS238" s="47"/>
      <c r="ABT238" s="48"/>
      <c r="ABU238" s="49"/>
      <c r="ABV238" s="28"/>
      <c r="ABW238" s="196"/>
      <c r="ABX238" s="119"/>
      <c r="ABY238" s="47"/>
      <c r="ABZ238" s="47"/>
      <c r="ACA238" s="48"/>
      <c r="ACB238" s="49"/>
      <c r="ACC238" s="28"/>
      <c r="ACD238" s="196"/>
      <c r="ACE238" s="119"/>
      <c r="ACF238" s="47"/>
      <c r="ACG238" s="47"/>
      <c r="ACH238" s="48"/>
      <c r="ACI238" s="49"/>
      <c r="ACJ238" s="28"/>
      <c r="ACK238" s="196"/>
      <c r="ACL238" s="119"/>
      <c r="ACM238" s="47"/>
      <c r="ACN238" s="47"/>
      <c r="ACO238" s="48"/>
      <c r="ACP238" s="49"/>
      <c r="ACQ238" s="28"/>
      <c r="ACR238" s="196"/>
      <c r="ACS238" s="119"/>
      <c r="ACT238" s="47"/>
      <c r="ACU238" s="47"/>
      <c r="ACV238" s="48"/>
      <c r="ACW238" s="49"/>
      <c r="ACX238" s="28"/>
      <c r="ACY238" s="196"/>
      <c r="ACZ238" s="119"/>
      <c r="ADA238" s="47"/>
      <c r="ADB238" s="47"/>
      <c r="ADC238" s="48"/>
      <c r="ADD238" s="49"/>
      <c r="ADE238" s="28"/>
      <c r="ADF238" s="196"/>
      <c r="ADG238" s="119"/>
      <c r="ADH238" s="47"/>
      <c r="ADI238" s="47"/>
      <c r="ADJ238" s="48"/>
      <c r="ADK238" s="49"/>
      <c r="ADL238" s="28"/>
      <c r="ADM238" s="196"/>
      <c r="ADN238" s="119"/>
      <c r="ADO238" s="47"/>
      <c r="ADP238" s="47"/>
      <c r="ADQ238" s="48"/>
      <c r="ADR238" s="49"/>
      <c r="ADS238" s="28"/>
      <c r="ADT238" s="196"/>
      <c r="ADU238" s="119"/>
      <c r="ADV238" s="47"/>
      <c r="ADW238" s="47"/>
      <c r="ADX238" s="48"/>
      <c r="ADY238" s="49"/>
      <c r="ADZ238" s="28"/>
      <c r="AEA238" s="196"/>
      <c r="AEB238" s="119"/>
      <c r="AEC238" s="47"/>
      <c r="AED238" s="47"/>
      <c r="AEE238" s="48"/>
      <c r="AEF238" s="49"/>
      <c r="AEG238" s="28"/>
      <c r="AEH238" s="196"/>
      <c r="AEI238" s="119"/>
      <c r="AEJ238" s="47"/>
      <c r="AEK238" s="47"/>
      <c r="AEL238" s="48"/>
      <c r="AEM238" s="49"/>
      <c r="AEN238" s="28"/>
      <c r="AEO238" s="196"/>
      <c r="AEP238" s="119"/>
      <c r="AEQ238" s="47"/>
      <c r="AER238" s="47"/>
      <c r="AES238" s="48"/>
      <c r="AET238" s="49"/>
      <c r="AEU238" s="28"/>
      <c r="AEV238" s="196"/>
      <c r="AEW238" s="119"/>
      <c r="AEX238" s="47"/>
      <c r="AEY238" s="47"/>
      <c r="AEZ238" s="48"/>
      <c r="AFA238" s="49"/>
      <c r="AFB238" s="28"/>
      <c r="AFC238" s="196"/>
      <c r="AFD238" s="119"/>
      <c r="AFE238" s="47"/>
      <c r="AFF238" s="47"/>
      <c r="AFG238" s="48"/>
      <c r="AFH238" s="49"/>
      <c r="AFI238" s="28"/>
      <c r="AFJ238" s="196"/>
      <c r="AFK238" s="119"/>
      <c r="AFL238" s="47"/>
      <c r="AFM238" s="47"/>
      <c r="AFN238" s="48"/>
      <c r="AFO238" s="49"/>
      <c r="AFP238" s="28"/>
      <c r="AFQ238" s="196"/>
      <c r="AFR238" s="119"/>
      <c r="AFS238" s="47"/>
      <c r="AFT238" s="47"/>
      <c r="AFU238" s="48"/>
      <c r="AFV238" s="49"/>
      <c r="AFW238" s="28"/>
      <c r="AFX238" s="196"/>
      <c r="AFY238" s="119"/>
      <c r="AFZ238" s="47"/>
      <c r="AGA238" s="47"/>
      <c r="AGB238" s="48"/>
      <c r="AGC238" s="49"/>
      <c r="AGD238" s="28"/>
      <c r="AGE238" s="196"/>
      <c r="AGF238" s="119"/>
      <c r="AGG238" s="47"/>
      <c r="AGH238" s="47"/>
      <c r="AGI238" s="48"/>
      <c r="AGJ238" s="49"/>
      <c r="AGK238" s="28"/>
      <c r="AGL238" s="196"/>
      <c r="AGM238" s="119"/>
      <c r="AGN238" s="47"/>
      <c r="AGO238" s="47"/>
      <c r="AGP238" s="48"/>
      <c r="AGQ238" s="49"/>
      <c r="AGR238" s="28"/>
      <c r="AGS238" s="196"/>
      <c r="AGT238" s="119"/>
      <c r="AGU238" s="47"/>
      <c r="AGV238" s="47"/>
      <c r="AGW238" s="48"/>
      <c r="AGX238" s="49"/>
      <c r="AGY238" s="28"/>
      <c r="AGZ238" s="196"/>
      <c r="AHA238" s="119"/>
      <c r="AHB238" s="47"/>
      <c r="AHC238" s="47"/>
      <c r="AHD238" s="48"/>
      <c r="AHE238" s="49"/>
      <c r="AHF238" s="28"/>
      <c r="AHG238" s="196"/>
      <c r="AHH238" s="119"/>
      <c r="AHI238" s="47"/>
      <c r="AHJ238" s="47"/>
      <c r="AHK238" s="48"/>
      <c r="AHL238" s="49"/>
      <c r="AHM238" s="28"/>
      <c r="AHN238" s="196"/>
      <c r="AHO238" s="119"/>
      <c r="AHP238" s="47"/>
      <c r="AHQ238" s="47"/>
      <c r="AHR238" s="48"/>
      <c r="AHS238" s="49"/>
      <c r="AHT238" s="28"/>
      <c r="AHU238" s="196"/>
      <c r="AHV238" s="119"/>
      <c r="AHW238" s="47"/>
      <c r="AHX238" s="47"/>
      <c r="AHY238" s="48"/>
      <c r="AHZ238" s="49"/>
      <c r="AIA238" s="28"/>
      <c r="AIB238" s="196"/>
      <c r="AIC238" s="119"/>
      <c r="AID238" s="47"/>
      <c r="AIE238" s="47"/>
      <c r="AIF238" s="48"/>
      <c r="AIG238" s="49"/>
      <c r="AIH238" s="28"/>
      <c r="AII238" s="196"/>
      <c r="AIJ238" s="119"/>
      <c r="AIK238" s="47"/>
      <c r="AIL238" s="47"/>
      <c r="AIM238" s="48"/>
      <c r="AIN238" s="49"/>
      <c r="AIO238" s="28"/>
      <c r="AIP238" s="196"/>
      <c r="AIQ238" s="119"/>
      <c r="AIR238" s="47"/>
      <c r="AIS238" s="47"/>
      <c r="AIT238" s="48"/>
      <c r="AIU238" s="49"/>
      <c r="AIV238" s="28"/>
      <c r="AIW238" s="196"/>
      <c r="AIX238" s="119"/>
      <c r="AIY238" s="47"/>
      <c r="AIZ238" s="47"/>
      <c r="AJA238" s="48"/>
      <c r="AJB238" s="49"/>
      <c r="AJC238" s="28"/>
      <c r="AJD238" s="196"/>
      <c r="AJE238" s="119"/>
      <c r="AJF238" s="47"/>
      <c r="AJG238" s="47"/>
      <c r="AJH238" s="48"/>
      <c r="AJI238" s="49"/>
      <c r="AJJ238" s="28"/>
      <c r="AJK238" s="196"/>
      <c r="AJL238" s="119"/>
      <c r="AJM238" s="47"/>
      <c r="AJN238" s="47"/>
      <c r="AJO238" s="48"/>
      <c r="AJP238" s="49"/>
      <c r="AJQ238" s="28"/>
      <c r="AJR238" s="196"/>
      <c r="AJS238" s="119"/>
      <c r="AJT238" s="47"/>
      <c r="AJU238" s="47"/>
      <c r="AJV238" s="48"/>
      <c r="AJW238" s="49"/>
      <c r="AJX238" s="28"/>
      <c r="AJY238" s="196"/>
      <c r="AJZ238" s="119"/>
      <c r="AKA238" s="47"/>
      <c r="AKB238" s="47"/>
      <c r="AKC238" s="48"/>
      <c r="AKD238" s="49"/>
      <c r="AKE238" s="28"/>
      <c r="AKF238" s="196"/>
      <c r="AKG238" s="119"/>
      <c r="AKH238" s="47"/>
      <c r="AKI238" s="47"/>
      <c r="AKJ238" s="48"/>
      <c r="AKK238" s="49"/>
      <c r="AKL238" s="28"/>
      <c r="AKM238" s="196"/>
      <c r="AKN238" s="119"/>
      <c r="AKO238" s="47"/>
      <c r="AKP238" s="47"/>
      <c r="AKQ238" s="48"/>
      <c r="AKR238" s="49"/>
      <c r="AKS238" s="28"/>
      <c r="AKT238" s="196"/>
      <c r="AKU238" s="119"/>
      <c r="AKV238" s="47"/>
      <c r="AKW238" s="47"/>
      <c r="AKX238" s="48"/>
      <c r="AKY238" s="49"/>
      <c r="AKZ238" s="28"/>
      <c r="ALA238" s="196"/>
      <c r="ALB238" s="119"/>
      <c r="ALC238" s="47"/>
      <c r="ALD238" s="47"/>
      <c r="ALE238" s="48"/>
      <c r="ALF238" s="49"/>
      <c r="ALG238" s="28"/>
      <c r="ALH238" s="196"/>
      <c r="ALI238" s="119"/>
      <c r="ALJ238" s="47"/>
      <c r="ALK238" s="47"/>
      <c r="ALL238" s="48"/>
      <c r="ALM238" s="49"/>
      <c r="ALN238" s="28"/>
      <c r="ALO238" s="196"/>
      <c r="ALP238" s="119"/>
      <c r="ALQ238" s="47"/>
      <c r="ALR238" s="47"/>
      <c r="ALS238" s="48"/>
      <c r="ALT238" s="49"/>
      <c r="ALU238" s="28"/>
      <c r="ALV238" s="196"/>
      <c r="ALW238" s="119"/>
      <c r="ALX238" s="47"/>
      <c r="ALY238" s="47"/>
      <c r="ALZ238" s="48"/>
      <c r="AMA238" s="49"/>
      <c r="AMB238" s="28"/>
      <c r="AMC238" s="196"/>
      <c r="AMD238" s="119"/>
      <c r="AME238" s="47"/>
      <c r="AMF238" s="47"/>
      <c r="AMG238" s="48"/>
      <c r="AMH238" s="49"/>
      <c r="AMI238" s="28"/>
      <c r="AMJ238" s="196"/>
      <c r="AMK238" s="119"/>
      <c r="AML238" s="47"/>
      <c r="AMM238" s="47"/>
      <c r="AMN238" s="48"/>
      <c r="AMO238" s="49"/>
      <c r="AMP238" s="28"/>
      <c r="AMQ238" s="196"/>
      <c r="AMR238" s="119"/>
      <c r="AMS238" s="47"/>
      <c r="AMT238" s="47"/>
      <c r="AMU238" s="48"/>
      <c r="AMV238" s="49"/>
      <c r="AMW238" s="28"/>
      <c r="AMX238" s="196"/>
      <c r="AMY238" s="119"/>
      <c r="AMZ238" s="47"/>
      <c r="ANA238" s="47"/>
      <c r="ANB238" s="48"/>
      <c r="ANC238" s="49"/>
      <c r="AND238" s="28"/>
      <c r="ANE238" s="196"/>
      <c r="ANF238" s="119"/>
      <c r="ANG238" s="47"/>
      <c r="ANH238" s="47"/>
      <c r="ANI238" s="48"/>
      <c r="ANJ238" s="49"/>
      <c r="ANK238" s="28"/>
      <c r="ANL238" s="196"/>
      <c r="ANM238" s="119"/>
      <c r="ANN238" s="47"/>
      <c r="ANO238" s="47"/>
      <c r="ANP238" s="48"/>
      <c r="ANQ238" s="49"/>
      <c r="ANR238" s="28"/>
      <c r="ANS238" s="196"/>
      <c r="ANT238" s="119"/>
      <c r="ANU238" s="47"/>
      <c r="ANV238" s="47"/>
      <c r="ANW238" s="48"/>
      <c r="ANX238" s="49"/>
      <c r="ANY238" s="28"/>
      <c r="ANZ238" s="196"/>
      <c r="AOA238" s="119"/>
      <c r="AOB238" s="47"/>
      <c r="AOC238" s="47"/>
      <c r="AOD238" s="48"/>
      <c r="AOE238" s="49"/>
      <c r="AOF238" s="28"/>
      <c r="AOG238" s="196"/>
      <c r="AOH238" s="119"/>
      <c r="AOI238" s="47"/>
      <c r="AOJ238" s="47"/>
      <c r="AOK238" s="48"/>
      <c r="AOL238" s="49"/>
      <c r="AOM238" s="28"/>
      <c r="AON238" s="196"/>
      <c r="AOO238" s="119"/>
      <c r="AOP238" s="47"/>
      <c r="AOQ238" s="47"/>
      <c r="AOR238" s="48"/>
      <c r="AOS238" s="49"/>
      <c r="AOT238" s="28"/>
      <c r="AOU238" s="196"/>
      <c r="AOV238" s="119"/>
      <c r="AOW238" s="47"/>
      <c r="AOX238" s="47"/>
      <c r="AOY238" s="48"/>
      <c r="AOZ238" s="49"/>
      <c r="APA238" s="28"/>
      <c r="APB238" s="196"/>
      <c r="APC238" s="119"/>
      <c r="APD238" s="47"/>
      <c r="APE238" s="47"/>
      <c r="APF238" s="48"/>
      <c r="APG238" s="49"/>
      <c r="APH238" s="28"/>
      <c r="API238" s="196"/>
      <c r="APJ238" s="119"/>
      <c r="APK238" s="47"/>
      <c r="APL238" s="47"/>
      <c r="APM238" s="48"/>
      <c r="APN238" s="49"/>
      <c r="APO238" s="28"/>
      <c r="APP238" s="196"/>
      <c r="APQ238" s="119"/>
      <c r="APR238" s="47"/>
      <c r="APS238" s="47"/>
      <c r="APT238" s="48"/>
      <c r="APU238" s="49"/>
      <c r="APV238" s="28"/>
      <c r="APW238" s="196"/>
      <c r="APX238" s="119"/>
      <c r="APY238" s="47"/>
      <c r="APZ238" s="47"/>
      <c r="AQA238" s="48"/>
      <c r="AQB238" s="49"/>
      <c r="AQC238" s="28"/>
      <c r="AQD238" s="196"/>
      <c r="AQE238" s="119"/>
      <c r="AQF238" s="47"/>
      <c r="AQG238" s="47"/>
      <c r="AQH238" s="48"/>
      <c r="AQI238" s="49"/>
      <c r="AQJ238" s="28"/>
      <c r="AQK238" s="196"/>
      <c r="AQL238" s="119"/>
      <c r="AQM238" s="47"/>
      <c r="AQN238" s="47"/>
      <c r="AQO238" s="48"/>
      <c r="AQP238" s="49"/>
      <c r="AQQ238" s="28"/>
      <c r="AQR238" s="196"/>
      <c r="AQS238" s="119"/>
      <c r="AQT238" s="47"/>
      <c r="AQU238" s="47"/>
      <c r="AQV238" s="48"/>
      <c r="AQW238" s="49"/>
      <c r="AQX238" s="28"/>
      <c r="AQY238" s="196"/>
      <c r="AQZ238" s="119"/>
      <c r="ARA238" s="47"/>
      <c r="ARB238" s="47"/>
      <c r="ARC238" s="48"/>
      <c r="ARD238" s="49"/>
      <c r="ARE238" s="28"/>
      <c r="ARF238" s="196"/>
      <c r="ARG238" s="119"/>
      <c r="ARH238" s="47"/>
      <c r="ARI238" s="47"/>
      <c r="ARJ238" s="48"/>
      <c r="ARK238" s="49"/>
      <c r="ARL238" s="28"/>
      <c r="ARM238" s="196"/>
      <c r="ARN238" s="119"/>
      <c r="ARO238" s="47"/>
      <c r="ARP238" s="47"/>
      <c r="ARQ238" s="48"/>
      <c r="ARR238" s="49"/>
      <c r="ARS238" s="28"/>
      <c r="ART238" s="196"/>
      <c r="ARU238" s="119"/>
      <c r="ARV238" s="47"/>
      <c r="ARW238" s="47"/>
      <c r="ARX238" s="48"/>
      <c r="ARY238" s="49"/>
      <c r="ARZ238" s="28"/>
      <c r="ASA238" s="196"/>
      <c r="ASB238" s="119"/>
      <c r="ASC238" s="47"/>
      <c r="ASD238" s="47"/>
      <c r="ASE238" s="48"/>
      <c r="ASF238" s="49"/>
      <c r="ASG238" s="28"/>
      <c r="ASH238" s="196"/>
      <c r="ASI238" s="119"/>
      <c r="ASJ238" s="47"/>
      <c r="ASK238" s="47"/>
      <c r="ASL238" s="48"/>
      <c r="ASM238" s="49"/>
      <c r="ASN238" s="28"/>
      <c r="ASO238" s="196"/>
      <c r="ASP238" s="119"/>
      <c r="ASQ238" s="47"/>
      <c r="ASR238" s="47"/>
      <c r="ASS238" s="48"/>
      <c r="AST238" s="49"/>
      <c r="ASU238" s="28"/>
      <c r="ASV238" s="196"/>
      <c r="ASW238" s="119"/>
      <c r="ASX238" s="47"/>
      <c r="ASY238" s="47"/>
      <c r="ASZ238" s="48"/>
      <c r="ATA238" s="49"/>
      <c r="ATB238" s="28"/>
      <c r="ATC238" s="196"/>
      <c r="ATD238" s="119"/>
      <c r="ATE238" s="47"/>
      <c r="ATF238" s="47"/>
      <c r="ATG238" s="48"/>
      <c r="ATH238" s="49"/>
      <c r="ATI238" s="28"/>
      <c r="ATJ238" s="196"/>
      <c r="ATK238" s="119"/>
      <c r="ATL238" s="47"/>
      <c r="ATM238" s="47"/>
      <c r="ATN238" s="48"/>
      <c r="ATO238" s="49"/>
      <c r="ATP238" s="28"/>
      <c r="ATQ238" s="196"/>
      <c r="ATR238" s="119"/>
      <c r="ATS238" s="47"/>
      <c r="ATT238" s="47"/>
      <c r="ATU238" s="48"/>
      <c r="ATV238" s="49"/>
      <c r="ATW238" s="28"/>
      <c r="ATX238" s="196"/>
      <c r="ATY238" s="119"/>
      <c r="ATZ238" s="47"/>
      <c r="AUA238" s="47"/>
      <c r="AUB238" s="48"/>
      <c r="AUC238" s="49"/>
      <c r="AUD238" s="28"/>
      <c r="AUE238" s="196"/>
      <c r="AUF238" s="119"/>
      <c r="AUG238" s="47"/>
      <c r="AUH238" s="47"/>
      <c r="AUI238" s="48"/>
      <c r="AUJ238" s="49"/>
      <c r="AUK238" s="28"/>
      <c r="AUL238" s="196"/>
      <c r="AUM238" s="119"/>
      <c r="AUN238" s="47"/>
      <c r="AUO238" s="47"/>
      <c r="AUP238" s="48"/>
      <c r="AUQ238" s="49"/>
      <c r="AUR238" s="28"/>
      <c r="AUS238" s="196"/>
      <c r="AUT238" s="119"/>
      <c r="AUU238" s="47"/>
      <c r="AUV238" s="47"/>
      <c r="AUW238" s="48"/>
      <c r="AUX238" s="49"/>
      <c r="AUY238" s="28"/>
      <c r="AUZ238" s="196"/>
      <c r="AVA238" s="119"/>
      <c r="AVB238" s="47"/>
      <c r="AVC238" s="47"/>
      <c r="AVD238" s="48"/>
      <c r="AVE238" s="49"/>
      <c r="AVF238" s="28"/>
      <c r="AVG238" s="196"/>
      <c r="AVH238" s="119"/>
      <c r="AVI238" s="47"/>
      <c r="AVJ238" s="47"/>
      <c r="AVK238" s="48"/>
      <c r="AVL238" s="49"/>
      <c r="AVM238" s="28"/>
      <c r="AVN238" s="196"/>
      <c r="AVO238" s="119"/>
      <c r="AVP238" s="47"/>
      <c r="AVQ238" s="47"/>
      <c r="AVR238" s="48"/>
      <c r="AVS238" s="49"/>
      <c r="AVT238" s="28"/>
      <c r="AVU238" s="196"/>
      <c r="AVV238" s="119"/>
      <c r="AVW238" s="47"/>
      <c r="AVX238" s="47"/>
      <c r="AVY238" s="48"/>
      <c r="AVZ238" s="49"/>
      <c r="AWA238" s="28"/>
      <c r="AWB238" s="196"/>
      <c r="AWC238" s="119"/>
      <c r="AWD238" s="47"/>
      <c r="AWE238" s="47"/>
      <c r="AWF238" s="48"/>
      <c r="AWG238" s="49"/>
      <c r="AWH238" s="28"/>
      <c r="AWI238" s="196"/>
      <c r="AWJ238" s="119"/>
      <c r="AWK238" s="47"/>
      <c r="AWL238" s="47"/>
      <c r="AWM238" s="48"/>
      <c r="AWN238" s="49"/>
      <c r="AWO238" s="28"/>
      <c r="AWP238" s="196"/>
      <c r="AWQ238" s="119"/>
      <c r="AWR238" s="47"/>
      <c r="AWS238" s="47"/>
      <c r="AWT238" s="48"/>
      <c r="AWU238" s="49"/>
      <c r="AWV238" s="28"/>
      <c r="AWW238" s="196"/>
      <c r="AWX238" s="119"/>
      <c r="AWY238" s="47"/>
      <c r="AWZ238" s="47"/>
      <c r="AXA238" s="48"/>
      <c r="AXB238" s="49"/>
      <c r="AXC238" s="28"/>
      <c r="AXD238" s="196"/>
      <c r="AXE238" s="119"/>
      <c r="AXF238" s="47"/>
      <c r="AXG238" s="47"/>
      <c r="AXH238" s="48"/>
      <c r="AXI238" s="49"/>
      <c r="AXJ238" s="28"/>
      <c r="AXK238" s="196"/>
      <c r="AXL238" s="119"/>
      <c r="AXM238" s="47"/>
      <c r="AXN238" s="47"/>
      <c r="AXO238" s="48"/>
      <c r="AXP238" s="49"/>
      <c r="AXQ238" s="28"/>
      <c r="AXR238" s="196"/>
      <c r="AXS238" s="119"/>
      <c r="AXT238" s="47"/>
      <c r="AXU238" s="47"/>
      <c r="AXV238" s="48"/>
      <c r="AXW238" s="49"/>
      <c r="AXX238" s="28"/>
      <c r="AXY238" s="196"/>
      <c r="AXZ238" s="119"/>
      <c r="AYA238" s="47"/>
      <c r="AYB238" s="47"/>
      <c r="AYC238" s="48"/>
      <c r="AYD238" s="49"/>
      <c r="AYE238" s="28"/>
      <c r="AYF238" s="196"/>
      <c r="AYG238" s="119"/>
      <c r="AYH238" s="47"/>
      <c r="AYI238" s="47"/>
      <c r="AYJ238" s="48"/>
      <c r="AYK238" s="49"/>
      <c r="AYL238" s="28"/>
      <c r="AYM238" s="196"/>
      <c r="AYN238" s="119"/>
      <c r="AYO238" s="47"/>
      <c r="AYP238" s="47"/>
      <c r="AYQ238" s="48"/>
      <c r="AYR238" s="49"/>
      <c r="AYS238" s="28"/>
      <c r="AYT238" s="196"/>
      <c r="AYU238" s="119"/>
      <c r="AYV238" s="47"/>
      <c r="AYW238" s="47"/>
      <c r="AYX238" s="48"/>
      <c r="AYY238" s="49"/>
      <c r="AYZ238" s="28"/>
      <c r="AZA238" s="196"/>
      <c r="AZB238" s="119"/>
      <c r="AZC238" s="47"/>
      <c r="AZD238" s="47"/>
      <c r="AZE238" s="48"/>
      <c r="AZF238" s="49"/>
      <c r="AZG238" s="28"/>
      <c r="AZH238" s="196"/>
      <c r="AZI238" s="119"/>
      <c r="AZJ238" s="47"/>
      <c r="AZK238" s="47"/>
      <c r="AZL238" s="48"/>
      <c r="AZM238" s="49"/>
      <c r="AZN238" s="28"/>
      <c r="AZO238" s="196"/>
      <c r="AZP238" s="119"/>
      <c r="AZQ238" s="47"/>
      <c r="AZR238" s="47"/>
      <c r="AZS238" s="48"/>
      <c r="AZT238" s="49"/>
      <c r="AZU238" s="28"/>
      <c r="AZV238" s="196"/>
      <c r="AZW238" s="119"/>
      <c r="AZX238" s="47"/>
      <c r="AZY238" s="47"/>
      <c r="AZZ238" s="48"/>
      <c r="BAA238" s="49"/>
      <c r="BAB238" s="28"/>
      <c r="BAC238" s="196"/>
      <c r="BAD238" s="119"/>
      <c r="BAE238" s="47"/>
      <c r="BAF238" s="47"/>
      <c r="BAG238" s="48"/>
      <c r="BAH238" s="49"/>
      <c r="BAI238" s="28"/>
      <c r="BAJ238" s="196"/>
      <c r="BAK238" s="119"/>
      <c r="BAL238" s="47"/>
      <c r="BAM238" s="47"/>
      <c r="BAN238" s="48"/>
      <c r="BAO238" s="49"/>
      <c r="BAP238" s="28"/>
      <c r="BAQ238" s="196"/>
      <c r="BAR238" s="119"/>
      <c r="BAS238" s="47"/>
      <c r="BAT238" s="47"/>
      <c r="BAU238" s="48"/>
      <c r="BAV238" s="49"/>
      <c r="BAW238" s="28"/>
      <c r="BAX238" s="196"/>
      <c r="BAY238" s="119"/>
      <c r="BAZ238" s="47"/>
      <c r="BBA238" s="47"/>
      <c r="BBB238" s="48"/>
      <c r="BBC238" s="49"/>
      <c r="BBD238" s="28"/>
      <c r="BBE238" s="196"/>
      <c r="BBF238" s="119"/>
      <c r="BBG238" s="47"/>
      <c r="BBH238" s="47"/>
      <c r="BBI238" s="48"/>
      <c r="BBJ238" s="49"/>
      <c r="BBK238" s="28"/>
      <c r="BBL238" s="196"/>
      <c r="BBM238" s="119"/>
      <c r="BBN238" s="47"/>
      <c r="BBO238" s="47"/>
      <c r="BBP238" s="48"/>
      <c r="BBQ238" s="49"/>
      <c r="BBR238" s="28"/>
      <c r="BBS238" s="196"/>
      <c r="BBT238" s="119"/>
      <c r="BBU238" s="47"/>
      <c r="BBV238" s="47"/>
      <c r="BBW238" s="48"/>
      <c r="BBX238" s="49"/>
      <c r="BBY238" s="28"/>
      <c r="BBZ238" s="196"/>
      <c r="BCA238" s="119"/>
      <c r="BCB238" s="47"/>
      <c r="BCC238" s="47"/>
      <c r="BCD238" s="48"/>
      <c r="BCE238" s="49"/>
      <c r="BCF238" s="28"/>
      <c r="BCG238" s="196"/>
      <c r="BCH238" s="119"/>
      <c r="BCI238" s="47"/>
      <c r="BCJ238" s="47"/>
      <c r="BCK238" s="48"/>
      <c r="BCL238" s="49"/>
      <c r="BCM238" s="28"/>
      <c r="BCN238" s="196"/>
      <c r="BCO238" s="119"/>
      <c r="BCP238" s="47"/>
      <c r="BCQ238" s="47"/>
      <c r="BCR238" s="48"/>
      <c r="BCS238" s="49"/>
      <c r="BCT238" s="28"/>
      <c r="BCU238" s="196"/>
      <c r="BCV238" s="119"/>
      <c r="BCW238" s="47"/>
      <c r="BCX238" s="47"/>
      <c r="BCY238" s="48"/>
      <c r="BCZ238" s="49"/>
      <c r="BDA238" s="28"/>
      <c r="BDB238" s="196"/>
      <c r="BDC238" s="119"/>
      <c r="BDD238" s="47"/>
      <c r="BDE238" s="47"/>
      <c r="BDF238" s="48"/>
      <c r="BDG238" s="49"/>
      <c r="BDH238" s="28"/>
      <c r="BDI238" s="196"/>
      <c r="BDJ238" s="119"/>
      <c r="BDK238" s="47"/>
      <c r="BDL238" s="47"/>
      <c r="BDM238" s="48"/>
      <c r="BDN238" s="49"/>
      <c r="BDO238" s="28"/>
      <c r="BDP238" s="196"/>
      <c r="BDQ238" s="119"/>
      <c r="BDR238" s="47"/>
      <c r="BDS238" s="47"/>
      <c r="BDT238" s="48"/>
      <c r="BDU238" s="49"/>
      <c r="BDV238" s="28"/>
      <c r="BDW238" s="196"/>
      <c r="BDX238" s="119"/>
      <c r="BDY238" s="47"/>
      <c r="BDZ238" s="47"/>
      <c r="BEA238" s="48"/>
      <c r="BEB238" s="49"/>
      <c r="BEC238" s="28"/>
      <c r="BED238" s="196"/>
      <c r="BEE238" s="119"/>
      <c r="BEF238" s="47"/>
      <c r="BEG238" s="47"/>
      <c r="BEH238" s="48"/>
      <c r="BEI238" s="49"/>
      <c r="BEJ238" s="28"/>
      <c r="BEK238" s="196"/>
      <c r="BEL238" s="119"/>
      <c r="BEM238" s="47"/>
      <c r="BEN238" s="47"/>
      <c r="BEO238" s="48"/>
      <c r="BEP238" s="49"/>
      <c r="BEQ238" s="28"/>
      <c r="BER238" s="196"/>
      <c r="BES238" s="119"/>
      <c r="BET238" s="47"/>
      <c r="BEU238" s="47"/>
      <c r="BEV238" s="48"/>
      <c r="BEW238" s="49"/>
      <c r="BEX238" s="28"/>
      <c r="BEY238" s="196"/>
      <c r="BEZ238" s="119"/>
      <c r="BFA238" s="47"/>
      <c r="BFB238" s="47"/>
      <c r="BFC238" s="48"/>
      <c r="BFD238" s="49"/>
      <c r="BFE238" s="28"/>
      <c r="BFF238" s="196"/>
      <c r="BFG238" s="119"/>
      <c r="BFH238" s="47"/>
      <c r="BFI238" s="47"/>
      <c r="BFJ238" s="48"/>
      <c r="BFK238" s="49"/>
      <c r="BFL238" s="28"/>
      <c r="BFM238" s="196"/>
      <c r="BFN238" s="119"/>
      <c r="BFO238" s="47"/>
      <c r="BFP238" s="47"/>
      <c r="BFQ238" s="48"/>
      <c r="BFR238" s="49"/>
      <c r="BFS238" s="28"/>
      <c r="BFT238" s="196"/>
      <c r="BFU238" s="119"/>
      <c r="BFV238" s="47"/>
      <c r="BFW238" s="47"/>
      <c r="BFX238" s="48"/>
      <c r="BFY238" s="49"/>
      <c r="BFZ238" s="28"/>
      <c r="BGA238" s="196"/>
      <c r="BGB238" s="119"/>
      <c r="BGC238" s="47"/>
      <c r="BGD238" s="47"/>
      <c r="BGE238" s="48"/>
      <c r="BGF238" s="49"/>
      <c r="BGG238" s="28"/>
      <c r="BGH238" s="196"/>
      <c r="BGI238" s="119"/>
      <c r="BGJ238" s="47"/>
      <c r="BGK238" s="47"/>
      <c r="BGL238" s="48"/>
      <c r="BGM238" s="49"/>
      <c r="BGN238" s="28"/>
      <c r="BGO238" s="196"/>
      <c r="BGP238" s="119"/>
      <c r="BGQ238" s="47"/>
      <c r="BGR238" s="47"/>
      <c r="BGS238" s="48"/>
      <c r="BGT238" s="49"/>
      <c r="BGU238" s="28"/>
      <c r="BGV238" s="196"/>
      <c r="BGW238" s="119"/>
      <c r="BGX238" s="47"/>
      <c r="BGY238" s="47"/>
      <c r="BGZ238" s="48"/>
      <c r="BHA238" s="49"/>
      <c r="BHB238" s="28"/>
      <c r="BHC238" s="196"/>
      <c r="BHD238" s="119"/>
      <c r="BHE238" s="47"/>
      <c r="BHF238" s="47"/>
      <c r="BHG238" s="48"/>
      <c r="BHH238" s="49"/>
      <c r="BHI238" s="28"/>
      <c r="BHJ238" s="196"/>
      <c r="BHK238" s="119"/>
      <c r="BHL238" s="47"/>
      <c r="BHM238" s="47"/>
      <c r="BHN238" s="48"/>
      <c r="BHO238" s="49"/>
      <c r="BHP238" s="28"/>
      <c r="BHQ238" s="196"/>
      <c r="BHR238" s="119"/>
      <c r="BHS238" s="47"/>
      <c r="BHT238" s="47"/>
      <c r="BHU238" s="48"/>
      <c r="BHV238" s="49"/>
      <c r="BHW238" s="28"/>
      <c r="BHX238" s="196"/>
      <c r="BHY238" s="119"/>
      <c r="BHZ238" s="47"/>
      <c r="BIA238" s="47"/>
      <c r="BIB238" s="48"/>
      <c r="BIC238" s="49"/>
      <c r="BID238" s="28"/>
      <c r="BIE238" s="196"/>
      <c r="BIF238" s="119"/>
      <c r="BIG238" s="47"/>
      <c r="BIH238" s="47"/>
      <c r="BII238" s="48"/>
      <c r="BIJ238" s="49"/>
      <c r="BIK238" s="28"/>
      <c r="BIL238" s="196"/>
      <c r="BIM238" s="119"/>
      <c r="BIN238" s="47"/>
      <c r="BIO238" s="47"/>
      <c r="BIP238" s="48"/>
      <c r="BIQ238" s="49"/>
      <c r="BIR238" s="28"/>
      <c r="BIS238" s="196"/>
      <c r="BIT238" s="119"/>
      <c r="BIU238" s="47"/>
      <c r="BIV238" s="47"/>
      <c r="BIW238" s="48"/>
      <c r="BIX238" s="49"/>
      <c r="BIY238" s="28"/>
      <c r="BIZ238" s="196"/>
      <c r="BJA238" s="119"/>
      <c r="BJB238" s="47"/>
      <c r="BJC238" s="47"/>
      <c r="BJD238" s="48"/>
      <c r="BJE238" s="49"/>
      <c r="BJF238" s="28"/>
      <c r="BJG238" s="196"/>
      <c r="BJH238" s="119"/>
      <c r="BJI238" s="47"/>
      <c r="BJJ238" s="47"/>
      <c r="BJK238" s="48"/>
      <c r="BJL238" s="49"/>
      <c r="BJM238" s="28"/>
      <c r="BJN238" s="196"/>
      <c r="BJO238" s="119"/>
      <c r="BJP238" s="47"/>
      <c r="BJQ238" s="47"/>
      <c r="BJR238" s="48"/>
      <c r="BJS238" s="49"/>
      <c r="BJT238" s="28"/>
      <c r="BJU238" s="196"/>
      <c r="BJV238" s="119"/>
      <c r="BJW238" s="47"/>
      <c r="BJX238" s="47"/>
      <c r="BJY238" s="48"/>
      <c r="BJZ238" s="49"/>
      <c r="BKA238" s="28"/>
      <c r="BKB238" s="196"/>
      <c r="BKC238" s="119"/>
      <c r="BKD238" s="47"/>
      <c r="BKE238" s="47"/>
      <c r="BKF238" s="48"/>
      <c r="BKG238" s="49"/>
      <c r="BKH238" s="28"/>
      <c r="BKI238" s="196"/>
      <c r="BKJ238" s="119"/>
      <c r="BKK238" s="47"/>
      <c r="BKL238" s="47"/>
      <c r="BKM238" s="48"/>
      <c r="BKN238" s="49"/>
      <c r="BKO238" s="28"/>
      <c r="BKP238" s="196"/>
      <c r="BKQ238" s="119"/>
      <c r="BKR238" s="47"/>
      <c r="BKS238" s="47"/>
      <c r="BKT238" s="48"/>
      <c r="BKU238" s="49"/>
      <c r="BKV238" s="28"/>
      <c r="BKW238" s="196"/>
      <c r="BKX238" s="119"/>
      <c r="BKY238" s="47"/>
      <c r="BKZ238" s="47"/>
      <c r="BLA238" s="48"/>
      <c r="BLB238" s="49"/>
      <c r="BLC238" s="28"/>
      <c r="BLD238" s="196"/>
      <c r="BLE238" s="119"/>
      <c r="BLF238" s="47"/>
      <c r="BLG238" s="47"/>
      <c r="BLH238" s="48"/>
      <c r="BLI238" s="49"/>
      <c r="BLJ238" s="28"/>
      <c r="BLK238" s="196"/>
      <c r="BLL238" s="119"/>
      <c r="BLM238" s="47"/>
      <c r="BLN238" s="47"/>
      <c r="BLO238" s="48"/>
      <c r="BLP238" s="49"/>
      <c r="BLQ238" s="28"/>
      <c r="BLR238" s="196"/>
      <c r="BLS238" s="119"/>
      <c r="BLT238" s="47"/>
      <c r="BLU238" s="47"/>
      <c r="BLV238" s="48"/>
      <c r="BLW238" s="49"/>
      <c r="BLX238" s="28"/>
      <c r="BLY238" s="196"/>
      <c r="BLZ238" s="119"/>
      <c r="BMA238" s="47"/>
      <c r="BMB238" s="47"/>
      <c r="BMC238" s="48"/>
      <c r="BMD238" s="49"/>
      <c r="BME238" s="28"/>
      <c r="BMF238" s="196"/>
      <c r="BMG238" s="119"/>
      <c r="BMH238" s="47"/>
      <c r="BMI238" s="47"/>
      <c r="BMJ238" s="48"/>
      <c r="BMK238" s="49"/>
      <c r="BML238" s="28"/>
      <c r="BMM238" s="196"/>
      <c r="BMN238" s="119"/>
      <c r="BMO238" s="47"/>
      <c r="BMP238" s="47"/>
      <c r="BMQ238" s="48"/>
      <c r="BMR238" s="49"/>
      <c r="BMS238" s="28"/>
      <c r="BMT238" s="196"/>
      <c r="BMU238" s="119"/>
      <c r="BMV238" s="47"/>
      <c r="BMW238" s="47"/>
      <c r="BMX238" s="48"/>
      <c r="BMY238" s="49"/>
      <c r="BMZ238" s="28"/>
      <c r="BNA238" s="196"/>
      <c r="BNB238" s="119"/>
      <c r="BNC238" s="47"/>
      <c r="BND238" s="47"/>
      <c r="BNE238" s="48"/>
      <c r="BNF238" s="49"/>
      <c r="BNG238" s="28"/>
      <c r="BNH238" s="196"/>
      <c r="BNI238" s="119"/>
      <c r="BNJ238" s="47"/>
      <c r="BNK238" s="47"/>
      <c r="BNL238" s="48"/>
      <c r="BNM238" s="49"/>
      <c r="BNN238" s="28"/>
      <c r="BNO238" s="196"/>
      <c r="BNP238" s="119"/>
      <c r="BNQ238" s="47"/>
      <c r="BNR238" s="47"/>
      <c r="BNS238" s="48"/>
      <c r="BNT238" s="49"/>
      <c r="BNU238" s="28"/>
      <c r="BNV238" s="196"/>
      <c r="BNW238" s="119"/>
      <c r="BNX238" s="47"/>
      <c r="BNY238" s="47"/>
      <c r="BNZ238" s="48"/>
      <c r="BOA238" s="49"/>
      <c r="BOB238" s="28"/>
      <c r="BOC238" s="196"/>
      <c r="BOD238" s="119"/>
      <c r="BOE238" s="47"/>
      <c r="BOF238" s="47"/>
      <c r="BOG238" s="48"/>
      <c r="BOH238" s="49"/>
      <c r="BOI238" s="28"/>
      <c r="BOJ238" s="196"/>
      <c r="BOK238" s="119"/>
      <c r="BOL238" s="47"/>
      <c r="BOM238" s="47"/>
      <c r="BON238" s="48"/>
      <c r="BOO238" s="49"/>
      <c r="BOP238" s="28"/>
      <c r="BOQ238" s="196"/>
      <c r="BOR238" s="119"/>
      <c r="BOS238" s="47"/>
      <c r="BOT238" s="47"/>
      <c r="BOU238" s="48"/>
      <c r="BOV238" s="49"/>
      <c r="BOW238" s="28"/>
      <c r="BOX238" s="196"/>
      <c r="BOY238" s="119"/>
      <c r="BOZ238" s="47"/>
      <c r="BPA238" s="47"/>
      <c r="BPB238" s="48"/>
      <c r="BPC238" s="49"/>
      <c r="BPD238" s="28"/>
      <c r="BPE238" s="196"/>
      <c r="BPF238" s="119"/>
      <c r="BPG238" s="47"/>
      <c r="BPH238" s="47"/>
      <c r="BPI238" s="48"/>
      <c r="BPJ238" s="49"/>
      <c r="BPK238" s="28"/>
      <c r="BPL238" s="196"/>
      <c r="BPM238" s="119"/>
      <c r="BPN238" s="47"/>
      <c r="BPO238" s="47"/>
      <c r="BPP238" s="48"/>
      <c r="BPQ238" s="49"/>
      <c r="BPR238" s="28"/>
      <c r="BPS238" s="196"/>
      <c r="BPT238" s="119"/>
      <c r="BPU238" s="47"/>
      <c r="BPV238" s="47"/>
      <c r="BPW238" s="48"/>
      <c r="BPX238" s="49"/>
      <c r="BPY238" s="28"/>
      <c r="BPZ238" s="196"/>
      <c r="BQA238" s="119"/>
      <c r="BQB238" s="47"/>
      <c r="BQC238" s="47"/>
      <c r="BQD238" s="48"/>
      <c r="BQE238" s="49"/>
      <c r="BQF238" s="28"/>
      <c r="BQG238" s="196"/>
      <c r="BQH238" s="119"/>
      <c r="BQI238" s="47"/>
      <c r="BQJ238" s="47"/>
      <c r="BQK238" s="48"/>
      <c r="BQL238" s="49"/>
      <c r="BQM238" s="28"/>
      <c r="BQN238" s="196"/>
      <c r="BQO238" s="119"/>
      <c r="BQP238" s="47"/>
      <c r="BQQ238" s="47"/>
      <c r="BQR238" s="48"/>
      <c r="BQS238" s="49"/>
      <c r="BQT238" s="28"/>
      <c r="BQU238" s="196"/>
      <c r="BQV238" s="119"/>
      <c r="BQW238" s="47"/>
      <c r="BQX238" s="47"/>
      <c r="BQY238" s="48"/>
      <c r="BQZ238" s="49"/>
      <c r="BRA238" s="28"/>
      <c r="BRB238" s="196"/>
      <c r="BRC238" s="119"/>
      <c r="BRD238" s="47"/>
      <c r="BRE238" s="47"/>
      <c r="BRF238" s="48"/>
      <c r="BRG238" s="49"/>
      <c r="BRH238" s="28"/>
      <c r="BRI238" s="196"/>
      <c r="BRJ238" s="119"/>
      <c r="BRK238" s="47"/>
      <c r="BRL238" s="47"/>
      <c r="BRM238" s="48"/>
      <c r="BRN238" s="49"/>
      <c r="BRO238" s="28"/>
      <c r="BRP238" s="196"/>
      <c r="BRQ238" s="119"/>
      <c r="BRR238" s="47"/>
      <c r="BRS238" s="47"/>
      <c r="BRT238" s="48"/>
      <c r="BRU238" s="49"/>
      <c r="BRV238" s="28"/>
      <c r="BRW238" s="196"/>
      <c r="BRX238" s="119"/>
      <c r="BRY238" s="47"/>
      <c r="BRZ238" s="47"/>
      <c r="BSA238" s="48"/>
      <c r="BSB238" s="49"/>
      <c r="BSC238" s="28"/>
      <c r="BSD238" s="196"/>
      <c r="BSE238" s="119"/>
      <c r="BSF238" s="47"/>
      <c r="BSG238" s="47"/>
      <c r="BSH238" s="48"/>
      <c r="BSI238" s="49"/>
      <c r="BSJ238" s="28"/>
      <c r="BSK238" s="196"/>
      <c r="BSL238" s="119"/>
      <c r="BSM238" s="47"/>
      <c r="BSN238" s="47"/>
      <c r="BSO238" s="48"/>
      <c r="BSP238" s="49"/>
      <c r="BSQ238" s="28"/>
      <c r="BSR238" s="196"/>
      <c r="BSS238" s="119"/>
      <c r="BST238" s="47"/>
      <c r="BSU238" s="47"/>
      <c r="BSV238" s="48"/>
      <c r="BSW238" s="49"/>
      <c r="BSX238" s="28"/>
      <c r="BSY238" s="196"/>
      <c r="BSZ238" s="119"/>
      <c r="BTA238" s="47"/>
      <c r="BTB238" s="47"/>
      <c r="BTC238" s="48"/>
      <c r="BTD238" s="49"/>
      <c r="BTE238" s="28"/>
      <c r="BTF238" s="196"/>
      <c r="BTG238" s="119"/>
      <c r="BTH238" s="47"/>
      <c r="BTI238" s="47"/>
      <c r="BTJ238" s="48"/>
      <c r="BTK238" s="49"/>
      <c r="BTL238" s="28"/>
      <c r="BTM238" s="196"/>
      <c r="BTN238" s="119"/>
      <c r="BTO238" s="47"/>
      <c r="BTP238" s="47"/>
      <c r="BTQ238" s="48"/>
      <c r="BTR238" s="49"/>
      <c r="BTS238" s="28"/>
      <c r="BTT238" s="196"/>
      <c r="BTU238" s="119"/>
      <c r="BTV238" s="47"/>
      <c r="BTW238" s="47"/>
      <c r="BTX238" s="48"/>
      <c r="BTY238" s="49"/>
      <c r="BTZ238" s="28"/>
      <c r="BUA238" s="196"/>
      <c r="BUB238" s="119"/>
      <c r="BUC238" s="47"/>
      <c r="BUD238" s="47"/>
      <c r="BUE238" s="48"/>
      <c r="BUF238" s="49"/>
      <c r="BUG238" s="28"/>
      <c r="BUH238" s="196"/>
      <c r="BUI238" s="119"/>
      <c r="BUJ238" s="47"/>
      <c r="BUK238" s="47"/>
      <c r="BUL238" s="48"/>
      <c r="BUM238" s="49"/>
      <c r="BUN238" s="28"/>
      <c r="BUO238" s="196"/>
      <c r="BUP238" s="119"/>
      <c r="BUQ238" s="47"/>
      <c r="BUR238" s="47"/>
      <c r="BUS238" s="48"/>
      <c r="BUT238" s="49"/>
      <c r="BUU238" s="28"/>
      <c r="BUV238" s="196"/>
      <c r="BUW238" s="119"/>
      <c r="BUX238" s="47"/>
      <c r="BUY238" s="47"/>
      <c r="BUZ238" s="48"/>
      <c r="BVA238" s="49"/>
      <c r="BVB238" s="28"/>
      <c r="BVC238" s="196"/>
      <c r="BVD238" s="119"/>
      <c r="BVE238" s="47"/>
      <c r="BVF238" s="47"/>
      <c r="BVG238" s="48"/>
      <c r="BVH238" s="49"/>
      <c r="BVI238" s="28"/>
      <c r="BVJ238" s="196"/>
      <c r="BVK238" s="119"/>
      <c r="BVL238" s="47"/>
      <c r="BVM238" s="47"/>
      <c r="BVN238" s="48"/>
      <c r="BVO238" s="49"/>
      <c r="BVP238" s="28"/>
      <c r="BVQ238" s="196"/>
      <c r="BVR238" s="119"/>
      <c r="BVS238" s="47"/>
      <c r="BVT238" s="47"/>
      <c r="BVU238" s="48"/>
      <c r="BVV238" s="49"/>
      <c r="BVW238" s="28"/>
      <c r="BVX238" s="196"/>
      <c r="BVY238" s="119"/>
      <c r="BVZ238" s="47"/>
      <c r="BWA238" s="47"/>
      <c r="BWB238" s="48"/>
      <c r="BWC238" s="49"/>
      <c r="BWD238" s="28"/>
      <c r="BWE238" s="196"/>
      <c r="BWF238" s="119"/>
      <c r="BWG238" s="47"/>
      <c r="BWH238" s="47"/>
      <c r="BWI238" s="48"/>
      <c r="BWJ238" s="49"/>
      <c r="BWK238" s="28"/>
      <c r="BWL238" s="196"/>
      <c r="BWM238" s="119"/>
      <c r="BWN238" s="47"/>
      <c r="BWO238" s="47"/>
      <c r="BWP238" s="48"/>
      <c r="BWQ238" s="49"/>
      <c r="BWR238" s="28"/>
      <c r="BWS238" s="196"/>
      <c r="BWT238" s="119"/>
      <c r="BWU238" s="47"/>
      <c r="BWV238" s="47"/>
      <c r="BWW238" s="48"/>
      <c r="BWX238" s="49"/>
      <c r="BWY238" s="28"/>
      <c r="BWZ238" s="196"/>
      <c r="BXA238" s="119"/>
      <c r="BXB238" s="47"/>
      <c r="BXC238" s="47"/>
      <c r="BXD238" s="48"/>
      <c r="BXE238" s="49"/>
      <c r="BXF238" s="28"/>
      <c r="BXG238" s="196"/>
      <c r="BXH238" s="119"/>
      <c r="BXI238" s="47"/>
      <c r="BXJ238" s="47"/>
      <c r="BXK238" s="48"/>
      <c r="BXL238" s="49"/>
      <c r="BXM238" s="28"/>
      <c r="BXN238" s="196"/>
      <c r="BXO238" s="119"/>
      <c r="BXP238" s="47"/>
      <c r="BXQ238" s="47"/>
      <c r="BXR238" s="48"/>
      <c r="BXS238" s="49"/>
      <c r="BXT238" s="28"/>
      <c r="BXU238" s="196"/>
      <c r="BXV238" s="119"/>
      <c r="BXW238" s="47"/>
      <c r="BXX238" s="47"/>
      <c r="BXY238" s="48"/>
      <c r="BXZ238" s="49"/>
      <c r="BYA238" s="28"/>
      <c r="BYB238" s="196"/>
      <c r="BYC238" s="119"/>
      <c r="BYD238" s="47"/>
      <c r="BYE238" s="47"/>
      <c r="BYF238" s="48"/>
      <c r="BYG238" s="49"/>
      <c r="BYH238" s="28"/>
      <c r="BYI238" s="196"/>
      <c r="BYJ238" s="119"/>
      <c r="BYK238" s="47"/>
      <c r="BYL238" s="47"/>
      <c r="BYM238" s="48"/>
      <c r="BYN238" s="49"/>
      <c r="BYO238" s="28"/>
      <c r="BYP238" s="196"/>
      <c r="BYQ238" s="119"/>
      <c r="BYR238" s="47"/>
      <c r="BYS238" s="47"/>
      <c r="BYT238" s="48"/>
      <c r="BYU238" s="49"/>
      <c r="BYV238" s="28"/>
      <c r="BYW238" s="196"/>
      <c r="BYX238" s="119"/>
      <c r="BYY238" s="47"/>
      <c r="BYZ238" s="47"/>
      <c r="BZA238" s="48"/>
      <c r="BZB238" s="49"/>
      <c r="BZC238" s="28"/>
      <c r="BZD238" s="196"/>
      <c r="BZE238" s="119"/>
      <c r="BZF238" s="47"/>
      <c r="BZG238" s="47"/>
      <c r="BZH238" s="48"/>
      <c r="BZI238" s="49"/>
      <c r="BZJ238" s="28"/>
      <c r="BZK238" s="196"/>
      <c r="BZL238" s="119"/>
      <c r="BZM238" s="47"/>
      <c r="BZN238" s="47"/>
      <c r="BZO238" s="48"/>
      <c r="BZP238" s="49"/>
      <c r="BZQ238" s="28"/>
      <c r="BZR238" s="196"/>
      <c r="BZS238" s="119"/>
      <c r="BZT238" s="47"/>
      <c r="BZU238" s="47"/>
      <c r="BZV238" s="48"/>
      <c r="BZW238" s="49"/>
      <c r="BZX238" s="28"/>
      <c r="BZY238" s="196"/>
      <c r="BZZ238" s="119"/>
      <c r="CAA238" s="47"/>
      <c r="CAB238" s="47"/>
      <c r="CAC238" s="48"/>
      <c r="CAD238" s="49"/>
      <c r="CAE238" s="28"/>
      <c r="CAF238" s="196"/>
      <c r="CAG238" s="119"/>
      <c r="CAH238" s="47"/>
      <c r="CAI238" s="47"/>
      <c r="CAJ238" s="48"/>
      <c r="CAK238" s="49"/>
      <c r="CAL238" s="28"/>
      <c r="CAM238" s="196"/>
      <c r="CAN238" s="119"/>
      <c r="CAO238" s="47"/>
      <c r="CAP238" s="47"/>
      <c r="CAQ238" s="48"/>
      <c r="CAR238" s="49"/>
      <c r="CAS238" s="28"/>
      <c r="CAT238" s="196"/>
      <c r="CAU238" s="119"/>
      <c r="CAV238" s="47"/>
      <c r="CAW238" s="47"/>
      <c r="CAX238" s="48"/>
      <c r="CAY238" s="49"/>
      <c r="CAZ238" s="28"/>
      <c r="CBA238" s="196"/>
      <c r="CBB238" s="119"/>
      <c r="CBC238" s="47"/>
      <c r="CBD238" s="47"/>
      <c r="CBE238" s="48"/>
      <c r="CBF238" s="49"/>
      <c r="CBG238" s="28"/>
      <c r="CBH238" s="196"/>
      <c r="CBI238" s="119"/>
      <c r="CBJ238" s="47"/>
      <c r="CBK238" s="47"/>
      <c r="CBL238" s="48"/>
      <c r="CBM238" s="49"/>
      <c r="CBN238" s="28"/>
      <c r="CBO238" s="196"/>
      <c r="CBP238" s="119"/>
      <c r="CBQ238" s="47"/>
      <c r="CBR238" s="47"/>
      <c r="CBS238" s="48"/>
      <c r="CBT238" s="49"/>
      <c r="CBU238" s="28"/>
      <c r="CBV238" s="196"/>
      <c r="CBW238" s="119"/>
      <c r="CBX238" s="47"/>
      <c r="CBY238" s="47"/>
      <c r="CBZ238" s="48"/>
      <c r="CCA238" s="49"/>
      <c r="CCB238" s="28"/>
      <c r="CCC238" s="196"/>
      <c r="CCD238" s="119"/>
      <c r="CCE238" s="47"/>
      <c r="CCF238" s="47"/>
      <c r="CCG238" s="48"/>
      <c r="CCH238" s="49"/>
      <c r="CCI238" s="28"/>
      <c r="CCJ238" s="196"/>
      <c r="CCK238" s="119"/>
      <c r="CCL238" s="47"/>
      <c r="CCM238" s="47"/>
      <c r="CCN238" s="48"/>
      <c r="CCO238" s="49"/>
      <c r="CCP238" s="28"/>
      <c r="CCQ238" s="196"/>
      <c r="CCR238" s="119"/>
      <c r="CCS238" s="47"/>
      <c r="CCT238" s="47"/>
      <c r="CCU238" s="48"/>
      <c r="CCV238" s="49"/>
      <c r="CCW238" s="28"/>
      <c r="CCX238" s="196"/>
      <c r="CCY238" s="119"/>
      <c r="CCZ238" s="47"/>
      <c r="CDA238" s="47"/>
      <c r="CDB238" s="48"/>
      <c r="CDC238" s="49"/>
      <c r="CDD238" s="28"/>
      <c r="CDE238" s="196"/>
      <c r="CDF238" s="119"/>
      <c r="CDG238" s="47"/>
      <c r="CDH238" s="47"/>
      <c r="CDI238" s="48"/>
      <c r="CDJ238" s="49"/>
      <c r="CDK238" s="28"/>
      <c r="CDL238" s="196"/>
      <c r="CDM238" s="119"/>
      <c r="CDN238" s="47"/>
      <c r="CDO238" s="47"/>
      <c r="CDP238" s="48"/>
      <c r="CDQ238" s="49"/>
      <c r="CDR238" s="28"/>
      <c r="CDS238" s="196"/>
      <c r="CDT238" s="119"/>
      <c r="CDU238" s="47"/>
      <c r="CDV238" s="47"/>
      <c r="CDW238" s="48"/>
      <c r="CDX238" s="49"/>
      <c r="CDY238" s="28"/>
      <c r="CDZ238" s="196"/>
      <c r="CEA238" s="119"/>
      <c r="CEB238" s="47"/>
      <c r="CEC238" s="47"/>
      <c r="CED238" s="48"/>
      <c r="CEE238" s="49"/>
      <c r="CEF238" s="28"/>
      <c r="CEG238" s="196"/>
      <c r="CEH238" s="119"/>
      <c r="CEI238" s="47"/>
      <c r="CEJ238" s="47"/>
      <c r="CEK238" s="48"/>
      <c r="CEL238" s="49"/>
      <c r="CEM238" s="28"/>
      <c r="CEN238" s="196"/>
      <c r="CEO238" s="119"/>
      <c r="CEP238" s="47"/>
      <c r="CEQ238" s="47"/>
      <c r="CER238" s="48"/>
      <c r="CES238" s="49"/>
      <c r="CET238" s="28"/>
      <c r="CEU238" s="196"/>
      <c r="CEV238" s="119"/>
      <c r="CEW238" s="47"/>
      <c r="CEX238" s="47"/>
      <c r="CEY238" s="48"/>
      <c r="CEZ238" s="49"/>
      <c r="CFA238" s="28"/>
      <c r="CFB238" s="196"/>
      <c r="CFC238" s="119"/>
      <c r="CFD238" s="47"/>
      <c r="CFE238" s="47"/>
      <c r="CFF238" s="48"/>
      <c r="CFG238" s="49"/>
      <c r="CFH238" s="28"/>
      <c r="CFI238" s="196"/>
      <c r="CFJ238" s="119"/>
      <c r="CFK238" s="47"/>
      <c r="CFL238" s="47"/>
      <c r="CFM238" s="48"/>
      <c r="CFN238" s="49"/>
      <c r="CFO238" s="28"/>
      <c r="CFP238" s="196"/>
      <c r="CFQ238" s="119"/>
      <c r="CFR238" s="47"/>
      <c r="CFS238" s="47"/>
      <c r="CFT238" s="48"/>
      <c r="CFU238" s="49"/>
      <c r="CFV238" s="28"/>
      <c r="CFW238" s="196"/>
      <c r="CFX238" s="119"/>
      <c r="CFY238" s="47"/>
      <c r="CFZ238" s="47"/>
      <c r="CGA238" s="48"/>
      <c r="CGB238" s="49"/>
      <c r="CGC238" s="28"/>
      <c r="CGD238" s="196"/>
      <c r="CGE238" s="119"/>
      <c r="CGF238" s="47"/>
      <c r="CGG238" s="47"/>
      <c r="CGH238" s="48"/>
      <c r="CGI238" s="49"/>
      <c r="CGJ238" s="28"/>
      <c r="CGK238" s="196"/>
      <c r="CGL238" s="119"/>
      <c r="CGM238" s="47"/>
      <c r="CGN238" s="47"/>
      <c r="CGO238" s="48"/>
      <c r="CGP238" s="49"/>
      <c r="CGQ238" s="28"/>
      <c r="CGR238" s="196"/>
      <c r="CGS238" s="119"/>
      <c r="CGT238" s="47"/>
      <c r="CGU238" s="47"/>
      <c r="CGV238" s="48"/>
      <c r="CGW238" s="49"/>
      <c r="CGX238" s="28"/>
      <c r="CGY238" s="196"/>
      <c r="CGZ238" s="119"/>
      <c r="CHA238" s="47"/>
      <c r="CHB238" s="47"/>
      <c r="CHC238" s="48"/>
      <c r="CHD238" s="49"/>
      <c r="CHE238" s="28"/>
      <c r="CHF238" s="196"/>
      <c r="CHG238" s="119"/>
      <c r="CHH238" s="47"/>
      <c r="CHI238" s="47"/>
      <c r="CHJ238" s="48"/>
      <c r="CHK238" s="49"/>
      <c r="CHL238" s="28"/>
      <c r="CHM238" s="196"/>
      <c r="CHN238" s="119"/>
      <c r="CHO238" s="47"/>
      <c r="CHP238" s="47"/>
      <c r="CHQ238" s="48"/>
      <c r="CHR238" s="49"/>
      <c r="CHS238" s="28"/>
      <c r="CHT238" s="196"/>
      <c r="CHU238" s="119"/>
      <c r="CHV238" s="47"/>
      <c r="CHW238" s="47"/>
      <c r="CHX238" s="48"/>
      <c r="CHY238" s="49"/>
      <c r="CHZ238" s="28"/>
      <c r="CIA238" s="196"/>
      <c r="CIB238" s="119"/>
      <c r="CIC238" s="47"/>
      <c r="CID238" s="47"/>
      <c r="CIE238" s="48"/>
      <c r="CIF238" s="49"/>
      <c r="CIG238" s="28"/>
      <c r="CIH238" s="196"/>
      <c r="CII238" s="119"/>
      <c r="CIJ238" s="47"/>
      <c r="CIK238" s="47"/>
      <c r="CIL238" s="48"/>
      <c r="CIM238" s="49"/>
      <c r="CIN238" s="28"/>
      <c r="CIO238" s="196"/>
      <c r="CIP238" s="119"/>
      <c r="CIQ238" s="47"/>
      <c r="CIR238" s="47"/>
      <c r="CIS238" s="48"/>
      <c r="CIT238" s="49"/>
      <c r="CIU238" s="28"/>
      <c r="CIV238" s="196"/>
      <c r="CIW238" s="119"/>
      <c r="CIX238" s="47"/>
      <c r="CIY238" s="47"/>
      <c r="CIZ238" s="48"/>
      <c r="CJA238" s="49"/>
      <c r="CJB238" s="28"/>
      <c r="CJC238" s="196"/>
      <c r="CJD238" s="119"/>
      <c r="CJE238" s="47"/>
      <c r="CJF238" s="47"/>
      <c r="CJG238" s="48"/>
      <c r="CJH238" s="49"/>
      <c r="CJI238" s="28"/>
      <c r="CJJ238" s="196"/>
      <c r="CJK238" s="119"/>
      <c r="CJL238" s="47"/>
      <c r="CJM238" s="47"/>
      <c r="CJN238" s="48"/>
      <c r="CJO238" s="49"/>
      <c r="CJP238" s="28"/>
      <c r="CJQ238" s="196"/>
      <c r="CJR238" s="119"/>
      <c r="CJS238" s="47"/>
      <c r="CJT238" s="47"/>
      <c r="CJU238" s="48"/>
      <c r="CJV238" s="49"/>
      <c r="CJW238" s="28"/>
      <c r="CJX238" s="196"/>
      <c r="CJY238" s="119"/>
      <c r="CJZ238" s="47"/>
      <c r="CKA238" s="47"/>
      <c r="CKB238" s="48"/>
      <c r="CKC238" s="49"/>
      <c r="CKD238" s="28"/>
      <c r="CKE238" s="196"/>
      <c r="CKF238" s="119"/>
      <c r="CKG238" s="47"/>
      <c r="CKH238" s="47"/>
      <c r="CKI238" s="48"/>
      <c r="CKJ238" s="49"/>
      <c r="CKK238" s="28"/>
      <c r="CKL238" s="196"/>
      <c r="CKM238" s="119"/>
      <c r="CKN238" s="47"/>
      <c r="CKO238" s="47"/>
      <c r="CKP238" s="48"/>
      <c r="CKQ238" s="49"/>
      <c r="CKR238" s="28"/>
      <c r="CKS238" s="196"/>
      <c r="CKT238" s="119"/>
      <c r="CKU238" s="47"/>
      <c r="CKV238" s="47"/>
      <c r="CKW238" s="48"/>
      <c r="CKX238" s="49"/>
      <c r="CKY238" s="28"/>
      <c r="CKZ238" s="196"/>
      <c r="CLA238" s="119"/>
      <c r="CLB238" s="47"/>
      <c r="CLC238" s="47"/>
      <c r="CLD238" s="48"/>
      <c r="CLE238" s="49"/>
      <c r="CLF238" s="28"/>
      <c r="CLG238" s="196"/>
      <c r="CLH238" s="119"/>
      <c r="CLI238" s="47"/>
      <c r="CLJ238" s="47"/>
      <c r="CLK238" s="48"/>
      <c r="CLL238" s="49"/>
      <c r="CLM238" s="28"/>
      <c r="CLN238" s="196"/>
      <c r="CLO238" s="119"/>
      <c r="CLP238" s="47"/>
      <c r="CLQ238" s="47"/>
      <c r="CLR238" s="48"/>
      <c r="CLS238" s="49"/>
      <c r="CLT238" s="28"/>
      <c r="CLU238" s="196"/>
      <c r="CLV238" s="119"/>
      <c r="CLW238" s="47"/>
      <c r="CLX238" s="47"/>
      <c r="CLY238" s="48"/>
      <c r="CLZ238" s="49"/>
      <c r="CMA238" s="28"/>
      <c r="CMB238" s="196"/>
      <c r="CMC238" s="119"/>
      <c r="CMD238" s="47"/>
      <c r="CME238" s="47"/>
      <c r="CMF238" s="48"/>
      <c r="CMG238" s="49"/>
      <c r="CMH238" s="28"/>
      <c r="CMI238" s="196"/>
      <c r="CMJ238" s="119"/>
      <c r="CMK238" s="47"/>
      <c r="CML238" s="47"/>
      <c r="CMM238" s="48"/>
      <c r="CMN238" s="49"/>
      <c r="CMO238" s="28"/>
      <c r="CMP238" s="196"/>
      <c r="CMQ238" s="119"/>
      <c r="CMR238" s="47"/>
      <c r="CMS238" s="47"/>
      <c r="CMT238" s="48"/>
      <c r="CMU238" s="49"/>
      <c r="CMV238" s="28"/>
      <c r="CMW238" s="196"/>
      <c r="CMX238" s="119"/>
      <c r="CMY238" s="47"/>
      <c r="CMZ238" s="47"/>
      <c r="CNA238" s="48"/>
      <c r="CNB238" s="49"/>
      <c r="CNC238" s="28"/>
      <c r="CND238" s="196"/>
      <c r="CNE238" s="119"/>
      <c r="CNF238" s="47"/>
      <c r="CNG238" s="47"/>
      <c r="CNH238" s="48"/>
      <c r="CNI238" s="49"/>
      <c r="CNJ238" s="28"/>
      <c r="CNK238" s="196"/>
      <c r="CNL238" s="119"/>
      <c r="CNM238" s="47"/>
      <c r="CNN238" s="47"/>
      <c r="CNO238" s="48"/>
      <c r="CNP238" s="49"/>
      <c r="CNQ238" s="28"/>
      <c r="CNR238" s="196"/>
      <c r="CNS238" s="119"/>
      <c r="CNT238" s="47"/>
      <c r="CNU238" s="47"/>
      <c r="CNV238" s="48"/>
      <c r="CNW238" s="49"/>
      <c r="CNX238" s="28"/>
      <c r="CNY238" s="196"/>
      <c r="CNZ238" s="119"/>
      <c r="COA238" s="47"/>
      <c r="COB238" s="47"/>
      <c r="COC238" s="48"/>
      <c r="COD238" s="49"/>
      <c r="COE238" s="28"/>
      <c r="COF238" s="196"/>
      <c r="COG238" s="119"/>
      <c r="COH238" s="47"/>
      <c r="COI238" s="47"/>
      <c r="COJ238" s="48"/>
      <c r="COK238" s="49"/>
      <c r="COL238" s="28"/>
      <c r="COM238" s="196"/>
      <c r="CON238" s="119"/>
      <c r="COO238" s="47"/>
      <c r="COP238" s="47"/>
      <c r="COQ238" s="48"/>
      <c r="COR238" s="49"/>
      <c r="COS238" s="28"/>
      <c r="COT238" s="196"/>
      <c r="COU238" s="119"/>
      <c r="COV238" s="47"/>
      <c r="COW238" s="47"/>
      <c r="COX238" s="48"/>
      <c r="COY238" s="49"/>
      <c r="COZ238" s="28"/>
      <c r="CPA238" s="196"/>
      <c r="CPB238" s="119"/>
      <c r="CPC238" s="47"/>
      <c r="CPD238" s="47"/>
      <c r="CPE238" s="48"/>
      <c r="CPF238" s="49"/>
      <c r="CPG238" s="28"/>
      <c r="CPH238" s="196"/>
      <c r="CPI238" s="119"/>
      <c r="CPJ238" s="47"/>
      <c r="CPK238" s="47"/>
      <c r="CPL238" s="48"/>
      <c r="CPM238" s="49"/>
      <c r="CPN238" s="28"/>
      <c r="CPO238" s="196"/>
      <c r="CPP238" s="119"/>
      <c r="CPQ238" s="47"/>
      <c r="CPR238" s="47"/>
      <c r="CPS238" s="48"/>
      <c r="CPT238" s="49"/>
      <c r="CPU238" s="28"/>
      <c r="CPV238" s="196"/>
      <c r="CPW238" s="119"/>
      <c r="CPX238" s="47"/>
      <c r="CPY238" s="47"/>
      <c r="CPZ238" s="48"/>
      <c r="CQA238" s="49"/>
      <c r="CQB238" s="28"/>
      <c r="CQC238" s="196"/>
      <c r="CQD238" s="119"/>
      <c r="CQE238" s="47"/>
      <c r="CQF238" s="47"/>
      <c r="CQG238" s="48"/>
      <c r="CQH238" s="49"/>
      <c r="CQI238" s="28"/>
      <c r="CQJ238" s="196"/>
      <c r="CQK238" s="119"/>
      <c r="CQL238" s="47"/>
      <c r="CQM238" s="47"/>
      <c r="CQN238" s="48"/>
      <c r="CQO238" s="49"/>
      <c r="CQP238" s="28"/>
      <c r="CQQ238" s="196"/>
      <c r="CQR238" s="119"/>
      <c r="CQS238" s="47"/>
      <c r="CQT238" s="47"/>
      <c r="CQU238" s="48"/>
      <c r="CQV238" s="49"/>
      <c r="CQW238" s="28"/>
      <c r="CQX238" s="196"/>
      <c r="CQY238" s="119"/>
      <c r="CQZ238" s="47"/>
      <c r="CRA238" s="47"/>
      <c r="CRB238" s="48"/>
      <c r="CRC238" s="49"/>
      <c r="CRD238" s="28"/>
      <c r="CRE238" s="196"/>
      <c r="CRF238" s="119"/>
      <c r="CRG238" s="47"/>
      <c r="CRH238" s="47"/>
      <c r="CRI238" s="48"/>
      <c r="CRJ238" s="49"/>
      <c r="CRK238" s="28"/>
      <c r="CRL238" s="196"/>
      <c r="CRM238" s="119"/>
      <c r="CRN238" s="47"/>
      <c r="CRO238" s="47"/>
      <c r="CRP238" s="48"/>
      <c r="CRQ238" s="49"/>
      <c r="CRR238" s="28"/>
      <c r="CRS238" s="196"/>
      <c r="CRT238" s="119"/>
      <c r="CRU238" s="47"/>
      <c r="CRV238" s="47"/>
      <c r="CRW238" s="48"/>
      <c r="CRX238" s="49"/>
      <c r="CRY238" s="28"/>
      <c r="CRZ238" s="196"/>
      <c r="CSA238" s="119"/>
      <c r="CSB238" s="47"/>
      <c r="CSC238" s="47"/>
      <c r="CSD238" s="48"/>
      <c r="CSE238" s="49"/>
      <c r="CSF238" s="28"/>
      <c r="CSG238" s="196"/>
      <c r="CSH238" s="119"/>
      <c r="CSI238" s="47"/>
      <c r="CSJ238" s="47"/>
      <c r="CSK238" s="48"/>
      <c r="CSL238" s="49"/>
      <c r="CSM238" s="28"/>
      <c r="CSN238" s="196"/>
      <c r="CSO238" s="119"/>
      <c r="CSP238" s="47"/>
      <c r="CSQ238" s="47"/>
      <c r="CSR238" s="48"/>
      <c r="CSS238" s="49"/>
      <c r="CST238" s="28"/>
      <c r="CSU238" s="196"/>
      <c r="CSV238" s="119"/>
      <c r="CSW238" s="47"/>
      <c r="CSX238" s="47"/>
      <c r="CSY238" s="48"/>
      <c r="CSZ238" s="49"/>
      <c r="CTA238" s="28"/>
      <c r="CTB238" s="196"/>
      <c r="CTC238" s="119"/>
      <c r="CTD238" s="47"/>
      <c r="CTE238" s="47"/>
      <c r="CTF238" s="48"/>
      <c r="CTG238" s="49"/>
      <c r="CTH238" s="28"/>
      <c r="CTI238" s="196"/>
      <c r="CTJ238" s="119"/>
      <c r="CTK238" s="47"/>
      <c r="CTL238" s="47"/>
      <c r="CTM238" s="48"/>
      <c r="CTN238" s="49"/>
      <c r="CTO238" s="28"/>
      <c r="CTP238" s="196"/>
      <c r="CTQ238" s="119"/>
      <c r="CTR238" s="47"/>
      <c r="CTS238" s="47"/>
      <c r="CTT238" s="48"/>
      <c r="CTU238" s="49"/>
      <c r="CTV238" s="28"/>
      <c r="CTW238" s="196"/>
      <c r="CTX238" s="119"/>
      <c r="CTY238" s="47"/>
      <c r="CTZ238" s="47"/>
      <c r="CUA238" s="48"/>
      <c r="CUB238" s="49"/>
      <c r="CUC238" s="28"/>
      <c r="CUD238" s="196"/>
      <c r="CUE238" s="119"/>
      <c r="CUF238" s="47"/>
      <c r="CUG238" s="47"/>
      <c r="CUH238" s="48"/>
      <c r="CUI238" s="49"/>
      <c r="CUJ238" s="28"/>
      <c r="CUK238" s="196"/>
      <c r="CUL238" s="119"/>
      <c r="CUM238" s="47"/>
      <c r="CUN238" s="47"/>
      <c r="CUO238" s="48"/>
      <c r="CUP238" s="49"/>
      <c r="CUQ238" s="28"/>
      <c r="CUR238" s="196"/>
      <c r="CUS238" s="119"/>
      <c r="CUT238" s="47"/>
      <c r="CUU238" s="47"/>
      <c r="CUV238" s="48"/>
      <c r="CUW238" s="49"/>
      <c r="CUX238" s="28"/>
      <c r="CUY238" s="196"/>
      <c r="CUZ238" s="119"/>
      <c r="CVA238" s="47"/>
      <c r="CVB238" s="47"/>
      <c r="CVC238" s="48"/>
      <c r="CVD238" s="49"/>
      <c r="CVE238" s="28"/>
      <c r="CVF238" s="196"/>
      <c r="CVG238" s="119"/>
      <c r="CVH238" s="47"/>
      <c r="CVI238" s="47"/>
      <c r="CVJ238" s="48"/>
      <c r="CVK238" s="49"/>
      <c r="CVL238" s="28"/>
      <c r="CVM238" s="196"/>
      <c r="CVN238" s="119"/>
      <c r="CVO238" s="47"/>
      <c r="CVP238" s="47"/>
      <c r="CVQ238" s="48"/>
      <c r="CVR238" s="49"/>
      <c r="CVS238" s="28"/>
      <c r="CVT238" s="196"/>
      <c r="CVU238" s="119"/>
      <c r="CVV238" s="47"/>
      <c r="CVW238" s="47"/>
      <c r="CVX238" s="48"/>
      <c r="CVY238" s="49"/>
      <c r="CVZ238" s="28"/>
      <c r="CWA238" s="196"/>
      <c r="CWB238" s="119"/>
      <c r="CWC238" s="47"/>
      <c r="CWD238" s="47"/>
      <c r="CWE238" s="48"/>
      <c r="CWF238" s="49"/>
      <c r="CWG238" s="28"/>
      <c r="CWH238" s="196"/>
      <c r="CWI238" s="119"/>
      <c r="CWJ238" s="47"/>
      <c r="CWK238" s="47"/>
      <c r="CWL238" s="48"/>
      <c r="CWM238" s="49"/>
      <c r="CWN238" s="28"/>
      <c r="CWO238" s="196"/>
      <c r="CWP238" s="119"/>
      <c r="CWQ238" s="47"/>
      <c r="CWR238" s="47"/>
      <c r="CWS238" s="48"/>
      <c r="CWT238" s="49"/>
      <c r="CWU238" s="28"/>
      <c r="CWV238" s="196"/>
      <c r="CWW238" s="119"/>
      <c r="CWX238" s="47"/>
      <c r="CWY238" s="47"/>
      <c r="CWZ238" s="48"/>
      <c r="CXA238" s="49"/>
      <c r="CXB238" s="28"/>
      <c r="CXC238" s="196"/>
      <c r="CXD238" s="119"/>
      <c r="CXE238" s="47"/>
      <c r="CXF238" s="47"/>
      <c r="CXG238" s="48"/>
      <c r="CXH238" s="49"/>
      <c r="CXI238" s="28"/>
      <c r="CXJ238" s="196"/>
      <c r="CXK238" s="119"/>
      <c r="CXL238" s="47"/>
      <c r="CXM238" s="47"/>
      <c r="CXN238" s="48"/>
      <c r="CXO238" s="49"/>
      <c r="CXP238" s="28"/>
      <c r="CXQ238" s="196"/>
      <c r="CXR238" s="119"/>
      <c r="CXS238" s="47"/>
      <c r="CXT238" s="47"/>
      <c r="CXU238" s="48"/>
      <c r="CXV238" s="49"/>
      <c r="CXW238" s="28"/>
      <c r="CXX238" s="196"/>
      <c r="CXY238" s="119"/>
      <c r="CXZ238" s="47"/>
      <c r="CYA238" s="47"/>
      <c r="CYB238" s="48"/>
      <c r="CYC238" s="49"/>
      <c r="CYD238" s="28"/>
      <c r="CYE238" s="196"/>
      <c r="CYF238" s="119"/>
      <c r="CYG238" s="47"/>
      <c r="CYH238" s="47"/>
      <c r="CYI238" s="48"/>
      <c r="CYJ238" s="49"/>
      <c r="CYK238" s="28"/>
      <c r="CYL238" s="196"/>
      <c r="CYM238" s="119"/>
      <c r="CYN238" s="47"/>
      <c r="CYO238" s="47"/>
      <c r="CYP238" s="48"/>
      <c r="CYQ238" s="49"/>
      <c r="CYR238" s="28"/>
      <c r="CYS238" s="196"/>
      <c r="CYT238" s="119"/>
      <c r="CYU238" s="47"/>
      <c r="CYV238" s="47"/>
      <c r="CYW238" s="48"/>
      <c r="CYX238" s="49"/>
      <c r="CYY238" s="28"/>
      <c r="CYZ238" s="196"/>
      <c r="CZA238" s="119"/>
      <c r="CZB238" s="47"/>
      <c r="CZC238" s="47"/>
      <c r="CZD238" s="48"/>
      <c r="CZE238" s="49"/>
      <c r="CZF238" s="28"/>
      <c r="CZG238" s="196"/>
      <c r="CZH238" s="119"/>
      <c r="CZI238" s="47"/>
      <c r="CZJ238" s="47"/>
      <c r="CZK238" s="48"/>
      <c r="CZL238" s="49"/>
      <c r="CZM238" s="28"/>
      <c r="CZN238" s="196"/>
      <c r="CZO238" s="119"/>
      <c r="CZP238" s="47"/>
      <c r="CZQ238" s="47"/>
      <c r="CZR238" s="48"/>
      <c r="CZS238" s="49"/>
      <c r="CZT238" s="28"/>
      <c r="CZU238" s="196"/>
      <c r="CZV238" s="119"/>
      <c r="CZW238" s="47"/>
      <c r="CZX238" s="47"/>
      <c r="CZY238" s="48"/>
      <c r="CZZ238" s="49"/>
      <c r="DAA238" s="28"/>
      <c r="DAB238" s="196"/>
      <c r="DAC238" s="119"/>
      <c r="DAD238" s="47"/>
      <c r="DAE238" s="47"/>
      <c r="DAF238" s="48"/>
      <c r="DAG238" s="49"/>
      <c r="DAH238" s="28"/>
      <c r="DAI238" s="196"/>
      <c r="DAJ238" s="119"/>
      <c r="DAK238" s="47"/>
      <c r="DAL238" s="47"/>
      <c r="DAM238" s="48"/>
      <c r="DAN238" s="49"/>
      <c r="DAO238" s="28"/>
      <c r="DAP238" s="196"/>
      <c r="DAQ238" s="119"/>
      <c r="DAR238" s="47"/>
      <c r="DAS238" s="47"/>
      <c r="DAT238" s="48"/>
      <c r="DAU238" s="49"/>
      <c r="DAV238" s="28"/>
      <c r="DAW238" s="196"/>
      <c r="DAX238" s="119"/>
      <c r="DAY238" s="47"/>
      <c r="DAZ238" s="47"/>
      <c r="DBA238" s="48"/>
      <c r="DBB238" s="49"/>
      <c r="DBC238" s="28"/>
      <c r="DBD238" s="196"/>
      <c r="DBE238" s="119"/>
      <c r="DBF238" s="47"/>
      <c r="DBG238" s="47"/>
      <c r="DBH238" s="48"/>
      <c r="DBI238" s="49"/>
      <c r="DBJ238" s="28"/>
      <c r="DBK238" s="196"/>
      <c r="DBL238" s="119"/>
      <c r="DBM238" s="47"/>
      <c r="DBN238" s="47"/>
      <c r="DBO238" s="48"/>
      <c r="DBP238" s="49"/>
      <c r="DBQ238" s="28"/>
      <c r="DBR238" s="196"/>
      <c r="DBS238" s="119"/>
      <c r="DBT238" s="47"/>
      <c r="DBU238" s="47"/>
      <c r="DBV238" s="48"/>
      <c r="DBW238" s="49"/>
      <c r="DBX238" s="28"/>
      <c r="DBY238" s="196"/>
      <c r="DBZ238" s="119"/>
      <c r="DCA238" s="47"/>
      <c r="DCB238" s="47"/>
      <c r="DCC238" s="48"/>
      <c r="DCD238" s="49"/>
      <c r="DCE238" s="28"/>
      <c r="DCF238" s="196"/>
      <c r="DCG238" s="119"/>
      <c r="DCH238" s="47"/>
      <c r="DCI238" s="47"/>
      <c r="DCJ238" s="48"/>
      <c r="DCK238" s="49"/>
      <c r="DCL238" s="28"/>
      <c r="DCM238" s="196"/>
      <c r="DCN238" s="119"/>
      <c r="DCO238" s="47"/>
      <c r="DCP238" s="47"/>
      <c r="DCQ238" s="48"/>
      <c r="DCR238" s="49"/>
      <c r="DCS238" s="28"/>
      <c r="DCT238" s="196"/>
      <c r="DCU238" s="119"/>
      <c r="DCV238" s="47"/>
      <c r="DCW238" s="47"/>
      <c r="DCX238" s="48"/>
      <c r="DCY238" s="49"/>
      <c r="DCZ238" s="28"/>
      <c r="DDA238" s="196"/>
      <c r="DDB238" s="119"/>
      <c r="DDC238" s="47"/>
      <c r="DDD238" s="47"/>
      <c r="DDE238" s="48"/>
      <c r="DDF238" s="49"/>
      <c r="DDG238" s="28"/>
      <c r="DDH238" s="196"/>
      <c r="DDI238" s="119"/>
      <c r="DDJ238" s="47"/>
      <c r="DDK238" s="47"/>
      <c r="DDL238" s="48"/>
      <c r="DDM238" s="49"/>
      <c r="DDN238" s="28"/>
      <c r="DDO238" s="196"/>
      <c r="DDP238" s="119"/>
      <c r="DDQ238" s="47"/>
      <c r="DDR238" s="47"/>
      <c r="DDS238" s="48"/>
      <c r="DDT238" s="49"/>
      <c r="DDU238" s="28"/>
      <c r="DDV238" s="196"/>
      <c r="DDW238" s="119"/>
      <c r="DDX238" s="47"/>
      <c r="DDY238" s="47"/>
      <c r="DDZ238" s="48"/>
      <c r="DEA238" s="49"/>
      <c r="DEB238" s="28"/>
      <c r="DEC238" s="196"/>
      <c r="DED238" s="119"/>
      <c r="DEE238" s="47"/>
      <c r="DEF238" s="47"/>
      <c r="DEG238" s="48"/>
      <c r="DEH238" s="49"/>
      <c r="DEI238" s="28"/>
      <c r="DEJ238" s="196"/>
      <c r="DEK238" s="119"/>
      <c r="DEL238" s="47"/>
      <c r="DEM238" s="47"/>
      <c r="DEN238" s="48"/>
      <c r="DEO238" s="49"/>
      <c r="DEP238" s="28"/>
      <c r="DEQ238" s="196"/>
      <c r="DER238" s="119"/>
      <c r="DES238" s="47"/>
      <c r="DET238" s="47"/>
      <c r="DEU238" s="48"/>
      <c r="DEV238" s="49"/>
      <c r="DEW238" s="28"/>
      <c r="DEX238" s="196"/>
      <c r="DEY238" s="119"/>
      <c r="DEZ238" s="47"/>
      <c r="DFA238" s="47"/>
      <c r="DFB238" s="48"/>
      <c r="DFC238" s="49"/>
      <c r="DFD238" s="28"/>
      <c r="DFE238" s="196"/>
      <c r="DFF238" s="119"/>
      <c r="DFG238" s="47"/>
      <c r="DFH238" s="47"/>
      <c r="DFI238" s="48"/>
      <c r="DFJ238" s="49"/>
      <c r="DFK238" s="28"/>
      <c r="DFL238" s="196"/>
      <c r="DFM238" s="119"/>
      <c r="DFN238" s="47"/>
      <c r="DFO238" s="47"/>
      <c r="DFP238" s="48"/>
      <c r="DFQ238" s="49"/>
      <c r="DFR238" s="28"/>
      <c r="DFS238" s="196"/>
      <c r="DFT238" s="119"/>
      <c r="DFU238" s="47"/>
      <c r="DFV238" s="47"/>
      <c r="DFW238" s="48"/>
      <c r="DFX238" s="49"/>
      <c r="DFY238" s="28"/>
      <c r="DFZ238" s="196"/>
      <c r="DGA238" s="119"/>
      <c r="DGB238" s="47"/>
      <c r="DGC238" s="47"/>
      <c r="DGD238" s="48"/>
      <c r="DGE238" s="49"/>
      <c r="DGF238" s="28"/>
      <c r="DGG238" s="196"/>
      <c r="DGH238" s="119"/>
      <c r="DGI238" s="47"/>
      <c r="DGJ238" s="47"/>
      <c r="DGK238" s="48"/>
      <c r="DGL238" s="49"/>
      <c r="DGM238" s="28"/>
      <c r="DGN238" s="196"/>
      <c r="DGO238" s="119"/>
      <c r="DGP238" s="47"/>
      <c r="DGQ238" s="47"/>
      <c r="DGR238" s="48"/>
      <c r="DGS238" s="49"/>
      <c r="DGT238" s="28"/>
      <c r="DGU238" s="196"/>
      <c r="DGV238" s="119"/>
      <c r="DGW238" s="47"/>
      <c r="DGX238" s="47"/>
      <c r="DGY238" s="48"/>
      <c r="DGZ238" s="49"/>
      <c r="DHA238" s="28"/>
      <c r="DHB238" s="196"/>
      <c r="DHC238" s="119"/>
      <c r="DHD238" s="47"/>
      <c r="DHE238" s="47"/>
      <c r="DHF238" s="48"/>
      <c r="DHG238" s="49"/>
      <c r="DHH238" s="28"/>
      <c r="DHI238" s="196"/>
      <c r="DHJ238" s="119"/>
      <c r="DHK238" s="47"/>
      <c r="DHL238" s="47"/>
      <c r="DHM238" s="48"/>
      <c r="DHN238" s="49"/>
      <c r="DHO238" s="28"/>
      <c r="DHP238" s="196"/>
      <c r="DHQ238" s="119"/>
      <c r="DHR238" s="47"/>
      <c r="DHS238" s="47"/>
      <c r="DHT238" s="48"/>
      <c r="DHU238" s="49"/>
      <c r="DHV238" s="28"/>
      <c r="DHW238" s="196"/>
      <c r="DHX238" s="119"/>
      <c r="DHY238" s="47"/>
      <c r="DHZ238" s="47"/>
      <c r="DIA238" s="48"/>
      <c r="DIB238" s="49"/>
      <c r="DIC238" s="28"/>
      <c r="DID238" s="196"/>
      <c r="DIE238" s="119"/>
      <c r="DIF238" s="47"/>
      <c r="DIG238" s="47"/>
      <c r="DIH238" s="48"/>
      <c r="DII238" s="49"/>
      <c r="DIJ238" s="28"/>
      <c r="DIK238" s="196"/>
      <c r="DIL238" s="119"/>
      <c r="DIM238" s="47"/>
      <c r="DIN238" s="47"/>
      <c r="DIO238" s="48"/>
      <c r="DIP238" s="49"/>
      <c r="DIQ238" s="28"/>
      <c r="DIR238" s="196"/>
      <c r="DIS238" s="119"/>
      <c r="DIT238" s="47"/>
      <c r="DIU238" s="47"/>
      <c r="DIV238" s="48"/>
      <c r="DIW238" s="49"/>
      <c r="DIX238" s="28"/>
      <c r="DIY238" s="196"/>
      <c r="DIZ238" s="119"/>
      <c r="DJA238" s="47"/>
      <c r="DJB238" s="47"/>
      <c r="DJC238" s="48"/>
      <c r="DJD238" s="49"/>
      <c r="DJE238" s="28"/>
      <c r="DJF238" s="196"/>
      <c r="DJG238" s="119"/>
      <c r="DJH238" s="47"/>
      <c r="DJI238" s="47"/>
      <c r="DJJ238" s="48"/>
      <c r="DJK238" s="49"/>
      <c r="DJL238" s="28"/>
      <c r="DJM238" s="196"/>
      <c r="DJN238" s="119"/>
      <c r="DJO238" s="47"/>
      <c r="DJP238" s="47"/>
      <c r="DJQ238" s="48"/>
      <c r="DJR238" s="49"/>
      <c r="DJS238" s="28"/>
      <c r="DJT238" s="196"/>
      <c r="DJU238" s="119"/>
      <c r="DJV238" s="47"/>
      <c r="DJW238" s="47"/>
      <c r="DJX238" s="48"/>
      <c r="DJY238" s="49"/>
      <c r="DJZ238" s="28"/>
      <c r="DKA238" s="196"/>
      <c r="DKB238" s="119"/>
      <c r="DKC238" s="47"/>
      <c r="DKD238" s="47"/>
      <c r="DKE238" s="48"/>
      <c r="DKF238" s="49"/>
      <c r="DKG238" s="28"/>
      <c r="DKH238" s="196"/>
      <c r="DKI238" s="119"/>
      <c r="DKJ238" s="47"/>
      <c r="DKK238" s="47"/>
      <c r="DKL238" s="48"/>
      <c r="DKM238" s="49"/>
      <c r="DKN238" s="28"/>
      <c r="DKO238" s="196"/>
      <c r="DKP238" s="119"/>
      <c r="DKQ238" s="47"/>
      <c r="DKR238" s="47"/>
      <c r="DKS238" s="48"/>
      <c r="DKT238" s="49"/>
      <c r="DKU238" s="28"/>
      <c r="DKV238" s="196"/>
      <c r="DKW238" s="119"/>
      <c r="DKX238" s="47"/>
      <c r="DKY238" s="47"/>
      <c r="DKZ238" s="48"/>
      <c r="DLA238" s="49"/>
      <c r="DLB238" s="28"/>
      <c r="DLC238" s="196"/>
      <c r="DLD238" s="119"/>
      <c r="DLE238" s="47"/>
      <c r="DLF238" s="47"/>
      <c r="DLG238" s="48"/>
      <c r="DLH238" s="49"/>
      <c r="DLI238" s="28"/>
      <c r="DLJ238" s="196"/>
      <c r="DLK238" s="119"/>
      <c r="DLL238" s="47"/>
      <c r="DLM238" s="47"/>
      <c r="DLN238" s="48"/>
      <c r="DLO238" s="49"/>
      <c r="DLP238" s="28"/>
      <c r="DLQ238" s="196"/>
      <c r="DLR238" s="119"/>
      <c r="DLS238" s="47"/>
      <c r="DLT238" s="47"/>
      <c r="DLU238" s="48"/>
      <c r="DLV238" s="49"/>
      <c r="DLW238" s="28"/>
      <c r="DLX238" s="196"/>
      <c r="DLY238" s="119"/>
      <c r="DLZ238" s="47"/>
      <c r="DMA238" s="47"/>
      <c r="DMB238" s="48"/>
      <c r="DMC238" s="49"/>
      <c r="DMD238" s="28"/>
      <c r="DME238" s="196"/>
      <c r="DMF238" s="119"/>
      <c r="DMG238" s="47"/>
      <c r="DMH238" s="47"/>
      <c r="DMI238" s="48"/>
      <c r="DMJ238" s="49"/>
      <c r="DMK238" s="28"/>
      <c r="DML238" s="196"/>
      <c r="DMM238" s="119"/>
      <c r="DMN238" s="47"/>
      <c r="DMO238" s="47"/>
      <c r="DMP238" s="48"/>
      <c r="DMQ238" s="49"/>
      <c r="DMR238" s="28"/>
      <c r="DMS238" s="196"/>
      <c r="DMT238" s="119"/>
      <c r="DMU238" s="47"/>
      <c r="DMV238" s="47"/>
      <c r="DMW238" s="48"/>
      <c r="DMX238" s="49"/>
      <c r="DMY238" s="28"/>
      <c r="DMZ238" s="196"/>
      <c r="DNA238" s="119"/>
      <c r="DNB238" s="47"/>
      <c r="DNC238" s="47"/>
      <c r="DND238" s="48"/>
      <c r="DNE238" s="49"/>
      <c r="DNF238" s="28"/>
      <c r="DNG238" s="196"/>
      <c r="DNH238" s="119"/>
      <c r="DNI238" s="47"/>
      <c r="DNJ238" s="47"/>
      <c r="DNK238" s="48"/>
      <c r="DNL238" s="49"/>
      <c r="DNM238" s="28"/>
      <c r="DNN238" s="196"/>
      <c r="DNO238" s="119"/>
      <c r="DNP238" s="47"/>
      <c r="DNQ238" s="47"/>
      <c r="DNR238" s="48"/>
      <c r="DNS238" s="49"/>
      <c r="DNT238" s="28"/>
      <c r="DNU238" s="196"/>
      <c r="DNV238" s="119"/>
      <c r="DNW238" s="47"/>
      <c r="DNX238" s="47"/>
      <c r="DNY238" s="48"/>
      <c r="DNZ238" s="49"/>
      <c r="DOA238" s="28"/>
      <c r="DOB238" s="196"/>
      <c r="DOC238" s="119"/>
      <c r="DOD238" s="47"/>
      <c r="DOE238" s="47"/>
      <c r="DOF238" s="48"/>
      <c r="DOG238" s="49"/>
      <c r="DOH238" s="28"/>
      <c r="DOI238" s="196"/>
      <c r="DOJ238" s="119"/>
      <c r="DOK238" s="47"/>
      <c r="DOL238" s="47"/>
      <c r="DOM238" s="48"/>
      <c r="DON238" s="49"/>
      <c r="DOO238" s="28"/>
      <c r="DOP238" s="196"/>
      <c r="DOQ238" s="119"/>
      <c r="DOR238" s="47"/>
      <c r="DOS238" s="47"/>
      <c r="DOT238" s="48"/>
      <c r="DOU238" s="49"/>
      <c r="DOV238" s="28"/>
      <c r="DOW238" s="196"/>
      <c r="DOX238" s="119"/>
      <c r="DOY238" s="47"/>
      <c r="DOZ238" s="47"/>
      <c r="DPA238" s="48"/>
      <c r="DPB238" s="49"/>
      <c r="DPC238" s="28"/>
      <c r="DPD238" s="196"/>
      <c r="DPE238" s="119"/>
      <c r="DPF238" s="47"/>
      <c r="DPG238" s="47"/>
      <c r="DPH238" s="48"/>
      <c r="DPI238" s="49"/>
      <c r="DPJ238" s="28"/>
      <c r="DPK238" s="196"/>
      <c r="DPL238" s="119"/>
      <c r="DPM238" s="47"/>
      <c r="DPN238" s="47"/>
      <c r="DPO238" s="48"/>
      <c r="DPP238" s="49"/>
      <c r="DPQ238" s="28"/>
      <c r="DPR238" s="196"/>
      <c r="DPS238" s="119"/>
      <c r="DPT238" s="47"/>
      <c r="DPU238" s="47"/>
      <c r="DPV238" s="48"/>
      <c r="DPW238" s="49"/>
      <c r="DPX238" s="28"/>
      <c r="DPY238" s="196"/>
      <c r="DPZ238" s="119"/>
      <c r="DQA238" s="47"/>
      <c r="DQB238" s="47"/>
      <c r="DQC238" s="48"/>
      <c r="DQD238" s="49"/>
      <c r="DQE238" s="28"/>
      <c r="DQF238" s="196"/>
      <c r="DQG238" s="119"/>
      <c r="DQH238" s="47"/>
      <c r="DQI238" s="47"/>
      <c r="DQJ238" s="48"/>
      <c r="DQK238" s="49"/>
      <c r="DQL238" s="28"/>
      <c r="DQM238" s="196"/>
      <c r="DQN238" s="119"/>
      <c r="DQO238" s="47"/>
      <c r="DQP238" s="47"/>
      <c r="DQQ238" s="48"/>
      <c r="DQR238" s="49"/>
      <c r="DQS238" s="28"/>
      <c r="DQT238" s="196"/>
      <c r="DQU238" s="119"/>
      <c r="DQV238" s="47"/>
      <c r="DQW238" s="47"/>
      <c r="DQX238" s="48"/>
      <c r="DQY238" s="49"/>
      <c r="DQZ238" s="28"/>
      <c r="DRA238" s="196"/>
      <c r="DRB238" s="119"/>
      <c r="DRC238" s="47"/>
      <c r="DRD238" s="47"/>
      <c r="DRE238" s="48"/>
      <c r="DRF238" s="49"/>
      <c r="DRG238" s="28"/>
      <c r="DRH238" s="196"/>
      <c r="DRI238" s="119"/>
      <c r="DRJ238" s="47"/>
      <c r="DRK238" s="47"/>
      <c r="DRL238" s="48"/>
      <c r="DRM238" s="49"/>
      <c r="DRN238" s="28"/>
      <c r="DRO238" s="196"/>
      <c r="DRP238" s="119"/>
      <c r="DRQ238" s="47"/>
      <c r="DRR238" s="47"/>
      <c r="DRS238" s="48"/>
      <c r="DRT238" s="49"/>
      <c r="DRU238" s="28"/>
      <c r="DRV238" s="196"/>
      <c r="DRW238" s="119"/>
      <c r="DRX238" s="47"/>
      <c r="DRY238" s="47"/>
      <c r="DRZ238" s="48"/>
      <c r="DSA238" s="49"/>
      <c r="DSB238" s="28"/>
      <c r="DSC238" s="196"/>
      <c r="DSD238" s="119"/>
      <c r="DSE238" s="47"/>
      <c r="DSF238" s="47"/>
      <c r="DSG238" s="48"/>
      <c r="DSH238" s="49"/>
      <c r="DSI238" s="28"/>
      <c r="DSJ238" s="196"/>
      <c r="DSK238" s="119"/>
      <c r="DSL238" s="47"/>
      <c r="DSM238" s="47"/>
      <c r="DSN238" s="48"/>
      <c r="DSO238" s="49"/>
      <c r="DSP238" s="28"/>
      <c r="DSQ238" s="196"/>
      <c r="DSR238" s="119"/>
      <c r="DSS238" s="47"/>
      <c r="DST238" s="47"/>
      <c r="DSU238" s="48"/>
      <c r="DSV238" s="49"/>
      <c r="DSW238" s="28"/>
      <c r="DSX238" s="196"/>
      <c r="DSY238" s="119"/>
      <c r="DSZ238" s="47"/>
      <c r="DTA238" s="47"/>
      <c r="DTB238" s="48"/>
      <c r="DTC238" s="49"/>
      <c r="DTD238" s="28"/>
      <c r="DTE238" s="196"/>
      <c r="DTF238" s="119"/>
      <c r="DTG238" s="47"/>
      <c r="DTH238" s="47"/>
      <c r="DTI238" s="48"/>
      <c r="DTJ238" s="49"/>
      <c r="DTK238" s="28"/>
      <c r="DTL238" s="196"/>
      <c r="DTM238" s="119"/>
      <c r="DTN238" s="47"/>
      <c r="DTO238" s="47"/>
      <c r="DTP238" s="48"/>
      <c r="DTQ238" s="49"/>
      <c r="DTR238" s="28"/>
      <c r="DTS238" s="196"/>
      <c r="DTT238" s="119"/>
      <c r="DTU238" s="47"/>
      <c r="DTV238" s="47"/>
      <c r="DTW238" s="48"/>
      <c r="DTX238" s="49"/>
      <c r="DTY238" s="28"/>
      <c r="DTZ238" s="196"/>
      <c r="DUA238" s="119"/>
      <c r="DUB238" s="47"/>
      <c r="DUC238" s="47"/>
      <c r="DUD238" s="48"/>
      <c r="DUE238" s="49"/>
      <c r="DUF238" s="28"/>
      <c r="DUG238" s="196"/>
      <c r="DUH238" s="119"/>
      <c r="DUI238" s="47"/>
      <c r="DUJ238" s="47"/>
      <c r="DUK238" s="48"/>
      <c r="DUL238" s="49"/>
      <c r="DUM238" s="28"/>
      <c r="DUN238" s="196"/>
      <c r="DUO238" s="119"/>
      <c r="DUP238" s="47"/>
      <c r="DUQ238" s="47"/>
      <c r="DUR238" s="48"/>
      <c r="DUS238" s="49"/>
      <c r="DUT238" s="28"/>
      <c r="DUU238" s="196"/>
      <c r="DUV238" s="119"/>
      <c r="DUW238" s="47"/>
      <c r="DUX238" s="47"/>
      <c r="DUY238" s="48"/>
      <c r="DUZ238" s="49"/>
      <c r="DVA238" s="28"/>
      <c r="DVB238" s="196"/>
      <c r="DVC238" s="119"/>
      <c r="DVD238" s="47"/>
      <c r="DVE238" s="47"/>
      <c r="DVF238" s="48"/>
      <c r="DVG238" s="49"/>
      <c r="DVH238" s="28"/>
      <c r="DVI238" s="196"/>
      <c r="DVJ238" s="119"/>
      <c r="DVK238" s="47"/>
      <c r="DVL238" s="47"/>
      <c r="DVM238" s="48"/>
      <c r="DVN238" s="49"/>
      <c r="DVO238" s="28"/>
      <c r="DVP238" s="196"/>
      <c r="DVQ238" s="119"/>
      <c r="DVR238" s="47"/>
      <c r="DVS238" s="47"/>
      <c r="DVT238" s="48"/>
      <c r="DVU238" s="49"/>
      <c r="DVV238" s="28"/>
      <c r="DVW238" s="196"/>
      <c r="DVX238" s="119"/>
      <c r="DVY238" s="47"/>
      <c r="DVZ238" s="47"/>
      <c r="DWA238" s="48"/>
      <c r="DWB238" s="49"/>
      <c r="DWC238" s="28"/>
      <c r="DWD238" s="196"/>
      <c r="DWE238" s="119"/>
      <c r="DWF238" s="47"/>
      <c r="DWG238" s="47"/>
      <c r="DWH238" s="48"/>
      <c r="DWI238" s="49"/>
      <c r="DWJ238" s="28"/>
      <c r="DWK238" s="196"/>
      <c r="DWL238" s="119"/>
      <c r="DWM238" s="47"/>
      <c r="DWN238" s="47"/>
      <c r="DWO238" s="48"/>
      <c r="DWP238" s="49"/>
      <c r="DWQ238" s="28"/>
      <c r="DWR238" s="196"/>
      <c r="DWS238" s="119"/>
      <c r="DWT238" s="47"/>
      <c r="DWU238" s="47"/>
      <c r="DWV238" s="48"/>
      <c r="DWW238" s="49"/>
      <c r="DWX238" s="28"/>
      <c r="DWY238" s="196"/>
      <c r="DWZ238" s="119"/>
      <c r="DXA238" s="47"/>
      <c r="DXB238" s="47"/>
      <c r="DXC238" s="48"/>
      <c r="DXD238" s="49"/>
      <c r="DXE238" s="28"/>
      <c r="DXF238" s="196"/>
      <c r="DXG238" s="119"/>
      <c r="DXH238" s="47"/>
      <c r="DXI238" s="47"/>
      <c r="DXJ238" s="48"/>
      <c r="DXK238" s="49"/>
      <c r="DXL238" s="28"/>
      <c r="DXM238" s="196"/>
      <c r="DXN238" s="119"/>
      <c r="DXO238" s="47"/>
      <c r="DXP238" s="47"/>
      <c r="DXQ238" s="48"/>
      <c r="DXR238" s="49"/>
      <c r="DXS238" s="28"/>
      <c r="DXT238" s="196"/>
      <c r="DXU238" s="119"/>
      <c r="DXV238" s="47"/>
      <c r="DXW238" s="47"/>
      <c r="DXX238" s="48"/>
      <c r="DXY238" s="49"/>
      <c r="DXZ238" s="28"/>
      <c r="DYA238" s="196"/>
      <c r="DYB238" s="119"/>
      <c r="DYC238" s="47"/>
      <c r="DYD238" s="47"/>
      <c r="DYE238" s="48"/>
      <c r="DYF238" s="49"/>
      <c r="DYG238" s="28"/>
      <c r="DYH238" s="196"/>
      <c r="DYI238" s="119"/>
      <c r="DYJ238" s="47"/>
      <c r="DYK238" s="47"/>
      <c r="DYL238" s="48"/>
      <c r="DYM238" s="49"/>
      <c r="DYN238" s="28"/>
      <c r="DYO238" s="196"/>
      <c r="DYP238" s="119"/>
      <c r="DYQ238" s="47"/>
      <c r="DYR238" s="47"/>
      <c r="DYS238" s="48"/>
      <c r="DYT238" s="49"/>
      <c r="DYU238" s="28"/>
      <c r="DYV238" s="196"/>
      <c r="DYW238" s="119"/>
      <c r="DYX238" s="47"/>
      <c r="DYY238" s="47"/>
      <c r="DYZ238" s="48"/>
      <c r="DZA238" s="49"/>
      <c r="DZB238" s="28"/>
      <c r="DZC238" s="196"/>
      <c r="DZD238" s="119"/>
      <c r="DZE238" s="47"/>
      <c r="DZF238" s="47"/>
      <c r="DZG238" s="48"/>
      <c r="DZH238" s="49"/>
      <c r="DZI238" s="28"/>
      <c r="DZJ238" s="196"/>
      <c r="DZK238" s="119"/>
      <c r="DZL238" s="47"/>
      <c r="DZM238" s="47"/>
      <c r="DZN238" s="48"/>
      <c r="DZO238" s="49"/>
      <c r="DZP238" s="28"/>
      <c r="DZQ238" s="196"/>
      <c r="DZR238" s="119"/>
      <c r="DZS238" s="47"/>
      <c r="DZT238" s="47"/>
      <c r="DZU238" s="48"/>
      <c r="DZV238" s="49"/>
      <c r="DZW238" s="28"/>
      <c r="DZX238" s="196"/>
      <c r="DZY238" s="119"/>
      <c r="DZZ238" s="47"/>
      <c r="EAA238" s="47"/>
      <c r="EAB238" s="48"/>
      <c r="EAC238" s="49"/>
      <c r="EAD238" s="28"/>
      <c r="EAE238" s="196"/>
      <c r="EAF238" s="119"/>
      <c r="EAG238" s="47"/>
      <c r="EAH238" s="47"/>
      <c r="EAI238" s="48"/>
      <c r="EAJ238" s="49"/>
      <c r="EAK238" s="28"/>
      <c r="EAL238" s="196"/>
      <c r="EAM238" s="119"/>
      <c r="EAN238" s="47"/>
      <c r="EAO238" s="47"/>
      <c r="EAP238" s="48"/>
      <c r="EAQ238" s="49"/>
      <c r="EAR238" s="28"/>
      <c r="EAS238" s="196"/>
      <c r="EAT238" s="119"/>
      <c r="EAU238" s="47"/>
      <c r="EAV238" s="47"/>
      <c r="EAW238" s="48"/>
      <c r="EAX238" s="49"/>
      <c r="EAY238" s="28"/>
      <c r="EAZ238" s="196"/>
      <c r="EBA238" s="119"/>
      <c r="EBB238" s="47"/>
      <c r="EBC238" s="47"/>
      <c r="EBD238" s="48"/>
      <c r="EBE238" s="49"/>
      <c r="EBF238" s="28"/>
      <c r="EBG238" s="196"/>
      <c r="EBH238" s="119"/>
      <c r="EBI238" s="47"/>
      <c r="EBJ238" s="47"/>
      <c r="EBK238" s="48"/>
      <c r="EBL238" s="49"/>
      <c r="EBM238" s="28"/>
      <c r="EBN238" s="196"/>
      <c r="EBO238" s="119"/>
      <c r="EBP238" s="47"/>
      <c r="EBQ238" s="47"/>
      <c r="EBR238" s="48"/>
      <c r="EBS238" s="49"/>
      <c r="EBT238" s="28"/>
      <c r="EBU238" s="196"/>
      <c r="EBV238" s="119"/>
      <c r="EBW238" s="47"/>
      <c r="EBX238" s="47"/>
      <c r="EBY238" s="48"/>
      <c r="EBZ238" s="49"/>
      <c r="ECA238" s="28"/>
      <c r="ECB238" s="196"/>
      <c r="ECC238" s="119"/>
      <c r="ECD238" s="47"/>
      <c r="ECE238" s="47"/>
      <c r="ECF238" s="48"/>
      <c r="ECG238" s="49"/>
      <c r="ECH238" s="28"/>
      <c r="ECI238" s="196"/>
      <c r="ECJ238" s="119"/>
      <c r="ECK238" s="47"/>
      <c r="ECL238" s="47"/>
      <c r="ECM238" s="48"/>
      <c r="ECN238" s="49"/>
      <c r="ECO238" s="28"/>
      <c r="ECP238" s="196"/>
      <c r="ECQ238" s="119"/>
      <c r="ECR238" s="47"/>
      <c r="ECS238" s="47"/>
      <c r="ECT238" s="48"/>
      <c r="ECU238" s="49"/>
      <c r="ECV238" s="28"/>
      <c r="ECW238" s="196"/>
      <c r="ECX238" s="119"/>
      <c r="ECY238" s="47"/>
      <c r="ECZ238" s="47"/>
      <c r="EDA238" s="48"/>
      <c r="EDB238" s="49"/>
      <c r="EDC238" s="28"/>
      <c r="EDD238" s="196"/>
      <c r="EDE238" s="119"/>
      <c r="EDF238" s="47"/>
      <c r="EDG238" s="47"/>
      <c r="EDH238" s="48"/>
      <c r="EDI238" s="49"/>
      <c r="EDJ238" s="28"/>
      <c r="EDK238" s="196"/>
      <c r="EDL238" s="119"/>
      <c r="EDM238" s="47"/>
      <c r="EDN238" s="47"/>
      <c r="EDO238" s="48"/>
      <c r="EDP238" s="49"/>
      <c r="EDQ238" s="28"/>
      <c r="EDR238" s="196"/>
      <c r="EDS238" s="119"/>
      <c r="EDT238" s="47"/>
      <c r="EDU238" s="47"/>
      <c r="EDV238" s="48"/>
      <c r="EDW238" s="49"/>
      <c r="EDX238" s="28"/>
      <c r="EDY238" s="196"/>
      <c r="EDZ238" s="119"/>
      <c r="EEA238" s="47"/>
      <c r="EEB238" s="47"/>
      <c r="EEC238" s="48"/>
      <c r="EED238" s="49"/>
      <c r="EEE238" s="28"/>
      <c r="EEF238" s="196"/>
      <c r="EEG238" s="119"/>
      <c r="EEH238" s="47"/>
      <c r="EEI238" s="47"/>
      <c r="EEJ238" s="48"/>
      <c r="EEK238" s="49"/>
      <c r="EEL238" s="28"/>
      <c r="EEM238" s="196"/>
      <c r="EEN238" s="119"/>
      <c r="EEO238" s="47"/>
      <c r="EEP238" s="47"/>
      <c r="EEQ238" s="48"/>
      <c r="EER238" s="49"/>
      <c r="EES238" s="28"/>
      <c r="EET238" s="196"/>
      <c r="EEU238" s="119"/>
      <c r="EEV238" s="47"/>
      <c r="EEW238" s="47"/>
      <c r="EEX238" s="48"/>
      <c r="EEY238" s="49"/>
      <c r="EEZ238" s="28"/>
      <c r="EFA238" s="196"/>
      <c r="EFB238" s="119"/>
      <c r="EFC238" s="47"/>
      <c r="EFD238" s="47"/>
      <c r="EFE238" s="48"/>
      <c r="EFF238" s="49"/>
      <c r="EFG238" s="28"/>
      <c r="EFH238" s="196"/>
      <c r="EFI238" s="119"/>
      <c r="EFJ238" s="47"/>
      <c r="EFK238" s="47"/>
      <c r="EFL238" s="48"/>
      <c r="EFM238" s="49"/>
      <c r="EFN238" s="28"/>
      <c r="EFO238" s="196"/>
      <c r="EFP238" s="119"/>
      <c r="EFQ238" s="47"/>
      <c r="EFR238" s="47"/>
      <c r="EFS238" s="48"/>
      <c r="EFT238" s="49"/>
      <c r="EFU238" s="28"/>
      <c r="EFV238" s="196"/>
      <c r="EFW238" s="119"/>
      <c r="EFX238" s="47"/>
      <c r="EFY238" s="47"/>
      <c r="EFZ238" s="48"/>
      <c r="EGA238" s="49"/>
      <c r="EGB238" s="28"/>
      <c r="EGC238" s="196"/>
      <c r="EGD238" s="119"/>
      <c r="EGE238" s="47"/>
      <c r="EGF238" s="47"/>
      <c r="EGG238" s="48"/>
      <c r="EGH238" s="49"/>
      <c r="EGI238" s="28"/>
      <c r="EGJ238" s="196"/>
      <c r="EGK238" s="119"/>
      <c r="EGL238" s="47"/>
      <c r="EGM238" s="47"/>
      <c r="EGN238" s="48"/>
      <c r="EGO238" s="49"/>
      <c r="EGP238" s="28"/>
      <c r="EGQ238" s="196"/>
      <c r="EGR238" s="119"/>
      <c r="EGS238" s="47"/>
      <c r="EGT238" s="47"/>
      <c r="EGU238" s="48"/>
      <c r="EGV238" s="49"/>
      <c r="EGW238" s="28"/>
      <c r="EGX238" s="196"/>
      <c r="EGY238" s="119"/>
      <c r="EGZ238" s="47"/>
      <c r="EHA238" s="47"/>
      <c r="EHB238" s="48"/>
      <c r="EHC238" s="49"/>
      <c r="EHD238" s="28"/>
      <c r="EHE238" s="196"/>
      <c r="EHF238" s="119"/>
      <c r="EHG238" s="47"/>
      <c r="EHH238" s="47"/>
      <c r="EHI238" s="48"/>
      <c r="EHJ238" s="49"/>
      <c r="EHK238" s="28"/>
      <c r="EHL238" s="196"/>
      <c r="EHM238" s="119"/>
      <c r="EHN238" s="47"/>
      <c r="EHO238" s="47"/>
      <c r="EHP238" s="48"/>
      <c r="EHQ238" s="49"/>
      <c r="EHR238" s="28"/>
      <c r="EHS238" s="196"/>
      <c r="EHT238" s="119"/>
      <c r="EHU238" s="47"/>
      <c r="EHV238" s="47"/>
      <c r="EHW238" s="48"/>
      <c r="EHX238" s="49"/>
      <c r="EHY238" s="28"/>
      <c r="EHZ238" s="196"/>
      <c r="EIA238" s="119"/>
      <c r="EIB238" s="47"/>
      <c r="EIC238" s="47"/>
      <c r="EID238" s="48"/>
      <c r="EIE238" s="49"/>
      <c r="EIF238" s="28"/>
      <c r="EIG238" s="196"/>
      <c r="EIH238" s="119"/>
      <c r="EII238" s="47"/>
      <c r="EIJ238" s="47"/>
      <c r="EIK238" s="48"/>
      <c r="EIL238" s="49"/>
      <c r="EIM238" s="28"/>
      <c r="EIN238" s="196"/>
      <c r="EIO238" s="119"/>
      <c r="EIP238" s="47"/>
      <c r="EIQ238" s="47"/>
      <c r="EIR238" s="48"/>
      <c r="EIS238" s="49"/>
      <c r="EIT238" s="28"/>
      <c r="EIU238" s="196"/>
      <c r="EIV238" s="119"/>
      <c r="EIW238" s="47"/>
      <c r="EIX238" s="47"/>
      <c r="EIY238" s="48"/>
      <c r="EIZ238" s="49"/>
      <c r="EJA238" s="28"/>
      <c r="EJB238" s="196"/>
      <c r="EJC238" s="119"/>
      <c r="EJD238" s="47"/>
      <c r="EJE238" s="47"/>
      <c r="EJF238" s="48"/>
      <c r="EJG238" s="49"/>
      <c r="EJH238" s="28"/>
      <c r="EJI238" s="196"/>
      <c r="EJJ238" s="119"/>
      <c r="EJK238" s="47"/>
      <c r="EJL238" s="47"/>
      <c r="EJM238" s="48"/>
      <c r="EJN238" s="49"/>
      <c r="EJO238" s="28"/>
      <c r="EJP238" s="196"/>
      <c r="EJQ238" s="119"/>
      <c r="EJR238" s="47"/>
      <c r="EJS238" s="47"/>
      <c r="EJT238" s="48"/>
      <c r="EJU238" s="49"/>
      <c r="EJV238" s="28"/>
      <c r="EJW238" s="196"/>
      <c r="EJX238" s="119"/>
      <c r="EJY238" s="47"/>
      <c r="EJZ238" s="47"/>
      <c r="EKA238" s="48"/>
      <c r="EKB238" s="49"/>
      <c r="EKC238" s="28"/>
      <c r="EKD238" s="196"/>
      <c r="EKE238" s="119"/>
      <c r="EKF238" s="47"/>
      <c r="EKG238" s="47"/>
      <c r="EKH238" s="48"/>
      <c r="EKI238" s="49"/>
      <c r="EKJ238" s="28"/>
      <c r="EKK238" s="196"/>
      <c r="EKL238" s="119"/>
      <c r="EKM238" s="47"/>
      <c r="EKN238" s="47"/>
      <c r="EKO238" s="48"/>
      <c r="EKP238" s="49"/>
      <c r="EKQ238" s="28"/>
      <c r="EKR238" s="196"/>
      <c r="EKS238" s="119"/>
      <c r="EKT238" s="47"/>
      <c r="EKU238" s="47"/>
      <c r="EKV238" s="48"/>
      <c r="EKW238" s="49"/>
      <c r="EKX238" s="28"/>
      <c r="EKY238" s="196"/>
      <c r="EKZ238" s="119"/>
      <c r="ELA238" s="47"/>
      <c r="ELB238" s="47"/>
      <c r="ELC238" s="48"/>
      <c r="ELD238" s="49"/>
      <c r="ELE238" s="28"/>
      <c r="ELF238" s="196"/>
      <c r="ELG238" s="119"/>
      <c r="ELH238" s="47"/>
      <c r="ELI238" s="47"/>
      <c r="ELJ238" s="48"/>
      <c r="ELK238" s="49"/>
      <c r="ELL238" s="28"/>
      <c r="ELM238" s="196"/>
      <c r="ELN238" s="119"/>
      <c r="ELO238" s="47"/>
      <c r="ELP238" s="47"/>
      <c r="ELQ238" s="48"/>
      <c r="ELR238" s="49"/>
      <c r="ELS238" s="28"/>
      <c r="ELT238" s="196"/>
      <c r="ELU238" s="119"/>
      <c r="ELV238" s="47"/>
      <c r="ELW238" s="47"/>
      <c r="ELX238" s="48"/>
      <c r="ELY238" s="49"/>
      <c r="ELZ238" s="28"/>
      <c r="EMA238" s="196"/>
      <c r="EMB238" s="119"/>
      <c r="EMC238" s="47"/>
      <c r="EMD238" s="47"/>
      <c r="EME238" s="48"/>
      <c r="EMF238" s="49"/>
      <c r="EMG238" s="28"/>
      <c r="EMH238" s="196"/>
      <c r="EMI238" s="119"/>
      <c r="EMJ238" s="47"/>
      <c r="EMK238" s="47"/>
      <c r="EML238" s="48"/>
      <c r="EMM238" s="49"/>
      <c r="EMN238" s="28"/>
      <c r="EMO238" s="196"/>
      <c r="EMP238" s="119"/>
      <c r="EMQ238" s="47"/>
      <c r="EMR238" s="47"/>
      <c r="EMS238" s="48"/>
      <c r="EMT238" s="49"/>
      <c r="EMU238" s="28"/>
      <c r="EMV238" s="196"/>
      <c r="EMW238" s="119"/>
      <c r="EMX238" s="47"/>
      <c r="EMY238" s="47"/>
      <c r="EMZ238" s="48"/>
      <c r="ENA238" s="49"/>
      <c r="ENB238" s="28"/>
      <c r="ENC238" s="196"/>
      <c r="END238" s="119"/>
      <c r="ENE238" s="47"/>
      <c r="ENF238" s="47"/>
      <c r="ENG238" s="48"/>
      <c r="ENH238" s="49"/>
      <c r="ENI238" s="28"/>
      <c r="ENJ238" s="196"/>
      <c r="ENK238" s="119"/>
      <c r="ENL238" s="47"/>
      <c r="ENM238" s="47"/>
      <c r="ENN238" s="48"/>
      <c r="ENO238" s="49"/>
      <c r="ENP238" s="28"/>
      <c r="ENQ238" s="196"/>
      <c r="ENR238" s="119"/>
      <c r="ENS238" s="47"/>
      <c r="ENT238" s="47"/>
      <c r="ENU238" s="48"/>
      <c r="ENV238" s="49"/>
      <c r="ENW238" s="28"/>
      <c r="ENX238" s="196"/>
      <c r="ENY238" s="119"/>
      <c r="ENZ238" s="47"/>
      <c r="EOA238" s="47"/>
      <c r="EOB238" s="48"/>
      <c r="EOC238" s="49"/>
      <c r="EOD238" s="28"/>
      <c r="EOE238" s="196"/>
      <c r="EOF238" s="119"/>
      <c r="EOG238" s="47"/>
      <c r="EOH238" s="47"/>
      <c r="EOI238" s="48"/>
      <c r="EOJ238" s="49"/>
      <c r="EOK238" s="28"/>
      <c r="EOL238" s="196"/>
      <c r="EOM238" s="119"/>
      <c r="EON238" s="47"/>
      <c r="EOO238" s="47"/>
      <c r="EOP238" s="48"/>
      <c r="EOQ238" s="49"/>
      <c r="EOR238" s="28"/>
      <c r="EOS238" s="196"/>
      <c r="EOT238" s="119"/>
      <c r="EOU238" s="47"/>
      <c r="EOV238" s="47"/>
      <c r="EOW238" s="48"/>
      <c r="EOX238" s="49"/>
      <c r="EOY238" s="28"/>
      <c r="EOZ238" s="196"/>
      <c r="EPA238" s="119"/>
      <c r="EPB238" s="47"/>
      <c r="EPC238" s="47"/>
      <c r="EPD238" s="48"/>
      <c r="EPE238" s="49"/>
      <c r="EPF238" s="28"/>
      <c r="EPG238" s="196"/>
      <c r="EPH238" s="119"/>
      <c r="EPI238" s="47"/>
      <c r="EPJ238" s="47"/>
      <c r="EPK238" s="48"/>
      <c r="EPL238" s="49"/>
      <c r="EPM238" s="28"/>
      <c r="EPN238" s="196"/>
      <c r="EPO238" s="119"/>
      <c r="EPP238" s="47"/>
      <c r="EPQ238" s="47"/>
      <c r="EPR238" s="48"/>
      <c r="EPS238" s="49"/>
      <c r="EPT238" s="28"/>
      <c r="EPU238" s="196"/>
      <c r="EPV238" s="119"/>
      <c r="EPW238" s="47"/>
      <c r="EPX238" s="47"/>
      <c r="EPY238" s="48"/>
      <c r="EPZ238" s="49"/>
      <c r="EQA238" s="28"/>
      <c r="EQB238" s="196"/>
      <c r="EQC238" s="119"/>
      <c r="EQD238" s="47"/>
      <c r="EQE238" s="47"/>
      <c r="EQF238" s="48"/>
      <c r="EQG238" s="49"/>
      <c r="EQH238" s="28"/>
      <c r="EQI238" s="196"/>
      <c r="EQJ238" s="119"/>
      <c r="EQK238" s="47"/>
      <c r="EQL238" s="47"/>
      <c r="EQM238" s="48"/>
      <c r="EQN238" s="49"/>
      <c r="EQO238" s="28"/>
      <c r="EQP238" s="196"/>
      <c r="EQQ238" s="119"/>
      <c r="EQR238" s="47"/>
      <c r="EQS238" s="47"/>
      <c r="EQT238" s="48"/>
      <c r="EQU238" s="49"/>
      <c r="EQV238" s="28"/>
      <c r="EQW238" s="196"/>
      <c r="EQX238" s="119"/>
      <c r="EQY238" s="47"/>
      <c r="EQZ238" s="47"/>
      <c r="ERA238" s="48"/>
      <c r="ERB238" s="49"/>
      <c r="ERC238" s="28"/>
      <c r="ERD238" s="196"/>
      <c r="ERE238" s="119"/>
      <c r="ERF238" s="47"/>
      <c r="ERG238" s="47"/>
      <c r="ERH238" s="48"/>
      <c r="ERI238" s="49"/>
      <c r="ERJ238" s="28"/>
      <c r="ERK238" s="196"/>
      <c r="ERL238" s="119"/>
      <c r="ERM238" s="47"/>
      <c r="ERN238" s="47"/>
      <c r="ERO238" s="48"/>
      <c r="ERP238" s="49"/>
      <c r="ERQ238" s="28"/>
      <c r="ERR238" s="196"/>
      <c r="ERS238" s="119"/>
      <c r="ERT238" s="47"/>
      <c r="ERU238" s="47"/>
      <c r="ERV238" s="48"/>
      <c r="ERW238" s="49"/>
      <c r="ERX238" s="28"/>
      <c r="ERY238" s="196"/>
      <c r="ERZ238" s="119"/>
      <c r="ESA238" s="47"/>
      <c r="ESB238" s="47"/>
      <c r="ESC238" s="48"/>
      <c r="ESD238" s="49"/>
      <c r="ESE238" s="28"/>
      <c r="ESF238" s="196"/>
      <c r="ESG238" s="119"/>
      <c r="ESH238" s="47"/>
      <c r="ESI238" s="47"/>
      <c r="ESJ238" s="48"/>
      <c r="ESK238" s="49"/>
      <c r="ESL238" s="28"/>
      <c r="ESM238" s="196"/>
      <c r="ESN238" s="119"/>
      <c r="ESO238" s="47"/>
      <c r="ESP238" s="47"/>
      <c r="ESQ238" s="48"/>
      <c r="ESR238" s="49"/>
      <c r="ESS238" s="28"/>
      <c r="EST238" s="196"/>
      <c r="ESU238" s="119"/>
      <c r="ESV238" s="47"/>
      <c r="ESW238" s="47"/>
      <c r="ESX238" s="48"/>
      <c r="ESY238" s="49"/>
      <c r="ESZ238" s="28"/>
      <c r="ETA238" s="196"/>
      <c r="ETB238" s="119"/>
      <c r="ETC238" s="47"/>
      <c r="ETD238" s="47"/>
      <c r="ETE238" s="48"/>
      <c r="ETF238" s="49"/>
      <c r="ETG238" s="28"/>
      <c r="ETH238" s="196"/>
      <c r="ETI238" s="119"/>
      <c r="ETJ238" s="47"/>
      <c r="ETK238" s="47"/>
      <c r="ETL238" s="48"/>
      <c r="ETM238" s="49"/>
      <c r="ETN238" s="28"/>
      <c r="ETO238" s="196"/>
      <c r="ETP238" s="119"/>
      <c r="ETQ238" s="47"/>
      <c r="ETR238" s="47"/>
      <c r="ETS238" s="48"/>
      <c r="ETT238" s="49"/>
      <c r="ETU238" s="28"/>
      <c r="ETV238" s="196"/>
      <c r="ETW238" s="119"/>
      <c r="ETX238" s="47"/>
      <c r="ETY238" s="47"/>
      <c r="ETZ238" s="48"/>
      <c r="EUA238" s="49"/>
      <c r="EUB238" s="28"/>
      <c r="EUC238" s="196"/>
      <c r="EUD238" s="119"/>
      <c r="EUE238" s="47"/>
      <c r="EUF238" s="47"/>
      <c r="EUG238" s="48"/>
      <c r="EUH238" s="49"/>
      <c r="EUI238" s="28"/>
      <c r="EUJ238" s="196"/>
      <c r="EUK238" s="119"/>
      <c r="EUL238" s="47"/>
      <c r="EUM238" s="47"/>
      <c r="EUN238" s="48"/>
      <c r="EUO238" s="49"/>
      <c r="EUP238" s="28"/>
      <c r="EUQ238" s="196"/>
      <c r="EUR238" s="119"/>
      <c r="EUS238" s="47"/>
      <c r="EUT238" s="47"/>
      <c r="EUU238" s="48"/>
      <c r="EUV238" s="49"/>
      <c r="EUW238" s="28"/>
      <c r="EUX238" s="196"/>
      <c r="EUY238" s="119"/>
      <c r="EUZ238" s="47"/>
      <c r="EVA238" s="47"/>
      <c r="EVB238" s="48"/>
      <c r="EVC238" s="49"/>
      <c r="EVD238" s="28"/>
      <c r="EVE238" s="196"/>
      <c r="EVF238" s="119"/>
      <c r="EVG238" s="47"/>
      <c r="EVH238" s="47"/>
      <c r="EVI238" s="48"/>
      <c r="EVJ238" s="49"/>
      <c r="EVK238" s="28"/>
      <c r="EVL238" s="196"/>
      <c r="EVM238" s="119"/>
      <c r="EVN238" s="47"/>
      <c r="EVO238" s="47"/>
      <c r="EVP238" s="48"/>
      <c r="EVQ238" s="49"/>
      <c r="EVR238" s="28"/>
      <c r="EVS238" s="196"/>
      <c r="EVT238" s="119"/>
      <c r="EVU238" s="47"/>
      <c r="EVV238" s="47"/>
      <c r="EVW238" s="48"/>
      <c r="EVX238" s="49"/>
      <c r="EVY238" s="28"/>
      <c r="EVZ238" s="196"/>
      <c r="EWA238" s="119"/>
      <c r="EWB238" s="47"/>
      <c r="EWC238" s="47"/>
      <c r="EWD238" s="48"/>
      <c r="EWE238" s="49"/>
      <c r="EWF238" s="28"/>
      <c r="EWG238" s="196"/>
      <c r="EWH238" s="119"/>
      <c r="EWI238" s="47"/>
      <c r="EWJ238" s="47"/>
      <c r="EWK238" s="48"/>
      <c r="EWL238" s="49"/>
      <c r="EWM238" s="28"/>
      <c r="EWN238" s="196"/>
      <c r="EWO238" s="119"/>
      <c r="EWP238" s="47"/>
      <c r="EWQ238" s="47"/>
      <c r="EWR238" s="48"/>
      <c r="EWS238" s="49"/>
      <c r="EWT238" s="28"/>
      <c r="EWU238" s="196"/>
      <c r="EWV238" s="119"/>
      <c r="EWW238" s="47"/>
      <c r="EWX238" s="47"/>
      <c r="EWY238" s="48"/>
      <c r="EWZ238" s="49"/>
      <c r="EXA238" s="28"/>
      <c r="EXB238" s="196"/>
      <c r="EXC238" s="119"/>
      <c r="EXD238" s="47"/>
      <c r="EXE238" s="47"/>
      <c r="EXF238" s="48"/>
      <c r="EXG238" s="49"/>
      <c r="EXH238" s="28"/>
      <c r="EXI238" s="196"/>
      <c r="EXJ238" s="119"/>
      <c r="EXK238" s="47"/>
      <c r="EXL238" s="47"/>
      <c r="EXM238" s="48"/>
      <c r="EXN238" s="49"/>
      <c r="EXO238" s="28"/>
      <c r="EXP238" s="196"/>
      <c r="EXQ238" s="119"/>
      <c r="EXR238" s="47"/>
      <c r="EXS238" s="47"/>
      <c r="EXT238" s="48"/>
      <c r="EXU238" s="49"/>
      <c r="EXV238" s="28"/>
      <c r="EXW238" s="196"/>
      <c r="EXX238" s="119"/>
      <c r="EXY238" s="47"/>
      <c r="EXZ238" s="47"/>
      <c r="EYA238" s="48"/>
      <c r="EYB238" s="49"/>
      <c r="EYC238" s="28"/>
      <c r="EYD238" s="196"/>
      <c r="EYE238" s="119"/>
      <c r="EYF238" s="47"/>
      <c r="EYG238" s="47"/>
      <c r="EYH238" s="48"/>
      <c r="EYI238" s="49"/>
      <c r="EYJ238" s="28"/>
      <c r="EYK238" s="196"/>
      <c r="EYL238" s="119"/>
      <c r="EYM238" s="47"/>
      <c r="EYN238" s="47"/>
      <c r="EYO238" s="48"/>
      <c r="EYP238" s="49"/>
      <c r="EYQ238" s="28"/>
      <c r="EYR238" s="196"/>
      <c r="EYS238" s="119"/>
      <c r="EYT238" s="47"/>
      <c r="EYU238" s="47"/>
      <c r="EYV238" s="48"/>
      <c r="EYW238" s="49"/>
      <c r="EYX238" s="28"/>
      <c r="EYY238" s="196"/>
      <c r="EYZ238" s="119"/>
      <c r="EZA238" s="47"/>
      <c r="EZB238" s="47"/>
      <c r="EZC238" s="48"/>
      <c r="EZD238" s="49"/>
      <c r="EZE238" s="28"/>
      <c r="EZF238" s="196"/>
      <c r="EZG238" s="119"/>
      <c r="EZH238" s="47"/>
      <c r="EZI238" s="47"/>
      <c r="EZJ238" s="48"/>
      <c r="EZK238" s="49"/>
      <c r="EZL238" s="28"/>
      <c r="EZM238" s="196"/>
      <c r="EZN238" s="119"/>
      <c r="EZO238" s="47"/>
      <c r="EZP238" s="47"/>
      <c r="EZQ238" s="48"/>
      <c r="EZR238" s="49"/>
      <c r="EZS238" s="28"/>
      <c r="EZT238" s="196"/>
      <c r="EZU238" s="119"/>
      <c r="EZV238" s="47"/>
      <c r="EZW238" s="47"/>
      <c r="EZX238" s="48"/>
      <c r="EZY238" s="49"/>
      <c r="EZZ238" s="28"/>
      <c r="FAA238" s="196"/>
      <c r="FAB238" s="119"/>
      <c r="FAC238" s="47"/>
      <c r="FAD238" s="47"/>
      <c r="FAE238" s="48"/>
      <c r="FAF238" s="49"/>
      <c r="FAG238" s="28"/>
      <c r="FAH238" s="196"/>
      <c r="FAI238" s="119"/>
      <c r="FAJ238" s="47"/>
      <c r="FAK238" s="47"/>
      <c r="FAL238" s="48"/>
      <c r="FAM238" s="49"/>
      <c r="FAN238" s="28"/>
      <c r="FAO238" s="196"/>
      <c r="FAP238" s="119"/>
      <c r="FAQ238" s="47"/>
      <c r="FAR238" s="47"/>
      <c r="FAS238" s="48"/>
      <c r="FAT238" s="49"/>
      <c r="FAU238" s="28"/>
      <c r="FAV238" s="196"/>
      <c r="FAW238" s="119"/>
      <c r="FAX238" s="47"/>
      <c r="FAY238" s="47"/>
      <c r="FAZ238" s="48"/>
      <c r="FBA238" s="49"/>
      <c r="FBB238" s="28"/>
      <c r="FBC238" s="196"/>
      <c r="FBD238" s="119"/>
      <c r="FBE238" s="47"/>
      <c r="FBF238" s="47"/>
      <c r="FBG238" s="48"/>
      <c r="FBH238" s="49"/>
      <c r="FBI238" s="28"/>
      <c r="FBJ238" s="196"/>
      <c r="FBK238" s="119"/>
      <c r="FBL238" s="47"/>
      <c r="FBM238" s="47"/>
      <c r="FBN238" s="48"/>
      <c r="FBO238" s="49"/>
      <c r="FBP238" s="28"/>
      <c r="FBQ238" s="196"/>
      <c r="FBR238" s="119"/>
      <c r="FBS238" s="47"/>
      <c r="FBT238" s="47"/>
      <c r="FBU238" s="48"/>
      <c r="FBV238" s="49"/>
      <c r="FBW238" s="28"/>
      <c r="FBX238" s="196"/>
      <c r="FBY238" s="119"/>
      <c r="FBZ238" s="47"/>
      <c r="FCA238" s="47"/>
      <c r="FCB238" s="48"/>
      <c r="FCC238" s="49"/>
      <c r="FCD238" s="28"/>
      <c r="FCE238" s="196"/>
      <c r="FCF238" s="119"/>
      <c r="FCG238" s="47"/>
      <c r="FCH238" s="47"/>
      <c r="FCI238" s="48"/>
      <c r="FCJ238" s="49"/>
      <c r="FCK238" s="28"/>
      <c r="FCL238" s="196"/>
      <c r="FCM238" s="119"/>
      <c r="FCN238" s="47"/>
      <c r="FCO238" s="47"/>
      <c r="FCP238" s="48"/>
      <c r="FCQ238" s="49"/>
      <c r="FCR238" s="28"/>
      <c r="FCS238" s="196"/>
      <c r="FCT238" s="119"/>
      <c r="FCU238" s="47"/>
      <c r="FCV238" s="47"/>
      <c r="FCW238" s="48"/>
      <c r="FCX238" s="49"/>
      <c r="FCY238" s="28"/>
      <c r="FCZ238" s="196"/>
      <c r="FDA238" s="119"/>
      <c r="FDB238" s="47"/>
      <c r="FDC238" s="47"/>
      <c r="FDD238" s="48"/>
      <c r="FDE238" s="49"/>
      <c r="FDF238" s="28"/>
      <c r="FDG238" s="196"/>
      <c r="FDH238" s="119"/>
      <c r="FDI238" s="47"/>
      <c r="FDJ238" s="47"/>
      <c r="FDK238" s="48"/>
      <c r="FDL238" s="49"/>
      <c r="FDM238" s="28"/>
      <c r="FDN238" s="196"/>
      <c r="FDO238" s="119"/>
      <c r="FDP238" s="47"/>
      <c r="FDQ238" s="47"/>
      <c r="FDR238" s="48"/>
      <c r="FDS238" s="49"/>
      <c r="FDT238" s="28"/>
      <c r="FDU238" s="196"/>
      <c r="FDV238" s="119"/>
      <c r="FDW238" s="47"/>
      <c r="FDX238" s="47"/>
      <c r="FDY238" s="48"/>
      <c r="FDZ238" s="49"/>
      <c r="FEA238" s="28"/>
      <c r="FEB238" s="196"/>
      <c r="FEC238" s="119"/>
      <c r="FED238" s="47"/>
      <c r="FEE238" s="47"/>
      <c r="FEF238" s="48"/>
      <c r="FEG238" s="49"/>
      <c r="FEH238" s="28"/>
      <c r="FEI238" s="196"/>
      <c r="FEJ238" s="119"/>
      <c r="FEK238" s="47"/>
      <c r="FEL238" s="47"/>
      <c r="FEM238" s="48"/>
      <c r="FEN238" s="49"/>
      <c r="FEO238" s="28"/>
      <c r="FEP238" s="196"/>
      <c r="FEQ238" s="119"/>
      <c r="FER238" s="47"/>
      <c r="FES238" s="47"/>
      <c r="FET238" s="48"/>
      <c r="FEU238" s="49"/>
      <c r="FEV238" s="28"/>
      <c r="FEW238" s="196"/>
      <c r="FEX238" s="119"/>
      <c r="FEY238" s="47"/>
      <c r="FEZ238" s="47"/>
      <c r="FFA238" s="48"/>
      <c r="FFB238" s="49"/>
      <c r="FFC238" s="28"/>
      <c r="FFD238" s="196"/>
      <c r="FFE238" s="119"/>
      <c r="FFF238" s="47"/>
      <c r="FFG238" s="47"/>
      <c r="FFH238" s="48"/>
      <c r="FFI238" s="49"/>
      <c r="FFJ238" s="28"/>
      <c r="FFK238" s="196"/>
      <c r="FFL238" s="119"/>
      <c r="FFM238" s="47"/>
      <c r="FFN238" s="47"/>
      <c r="FFO238" s="48"/>
      <c r="FFP238" s="49"/>
      <c r="FFQ238" s="28"/>
      <c r="FFR238" s="196"/>
      <c r="FFS238" s="119"/>
      <c r="FFT238" s="47"/>
      <c r="FFU238" s="47"/>
      <c r="FFV238" s="48"/>
      <c r="FFW238" s="49"/>
      <c r="FFX238" s="28"/>
      <c r="FFY238" s="196"/>
      <c r="FFZ238" s="119"/>
      <c r="FGA238" s="47"/>
      <c r="FGB238" s="47"/>
      <c r="FGC238" s="48"/>
      <c r="FGD238" s="49"/>
      <c r="FGE238" s="28"/>
      <c r="FGF238" s="196"/>
      <c r="FGG238" s="119"/>
      <c r="FGH238" s="47"/>
      <c r="FGI238" s="47"/>
      <c r="FGJ238" s="48"/>
      <c r="FGK238" s="49"/>
      <c r="FGL238" s="28"/>
      <c r="FGM238" s="196"/>
      <c r="FGN238" s="119"/>
      <c r="FGO238" s="47"/>
      <c r="FGP238" s="47"/>
      <c r="FGQ238" s="48"/>
      <c r="FGR238" s="49"/>
      <c r="FGS238" s="28"/>
      <c r="FGT238" s="196"/>
      <c r="FGU238" s="119"/>
      <c r="FGV238" s="47"/>
      <c r="FGW238" s="47"/>
      <c r="FGX238" s="48"/>
      <c r="FGY238" s="49"/>
      <c r="FGZ238" s="28"/>
      <c r="FHA238" s="196"/>
      <c r="FHB238" s="119"/>
      <c r="FHC238" s="47"/>
      <c r="FHD238" s="47"/>
      <c r="FHE238" s="48"/>
      <c r="FHF238" s="49"/>
      <c r="FHG238" s="28"/>
      <c r="FHH238" s="196"/>
      <c r="FHI238" s="119"/>
      <c r="FHJ238" s="47"/>
      <c r="FHK238" s="47"/>
      <c r="FHL238" s="48"/>
      <c r="FHM238" s="49"/>
      <c r="FHN238" s="28"/>
      <c r="FHO238" s="196"/>
      <c r="FHP238" s="119"/>
      <c r="FHQ238" s="47"/>
      <c r="FHR238" s="47"/>
      <c r="FHS238" s="48"/>
      <c r="FHT238" s="49"/>
      <c r="FHU238" s="28"/>
      <c r="FHV238" s="196"/>
      <c r="FHW238" s="119"/>
      <c r="FHX238" s="47"/>
      <c r="FHY238" s="47"/>
      <c r="FHZ238" s="48"/>
      <c r="FIA238" s="49"/>
      <c r="FIB238" s="28"/>
      <c r="FIC238" s="196"/>
      <c r="FID238" s="119"/>
      <c r="FIE238" s="47"/>
      <c r="FIF238" s="47"/>
      <c r="FIG238" s="48"/>
      <c r="FIH238" s="49"/>
      <c r="FII238" s="28"/>
      <c r="FIJ238" s="196"/>
      <c r="FIK238" s="119"/>
      <c r="FIL238" s="47"/>
      <c r="FIM238" s="47"/>
      <c r="FIN238" s="48"/>
      <c r="FIO238" s="49"/>
      <c r="FIP238" s="28"/>
      <c r="FIQ238" s="196"/>
      <c r="FIR238" s="119"/>
      <c r="FIS238" s="47"/>
      <c r="FIT238" s="47"/>
      <c r="FIU238" s="48"/>
      <c r="FIV238" s="49"/>
      <c r="FIW238" s="28"/>
      <c r="FIX238" s="196"/>
      <c r="FIY238" s="119"/>
      <c r="FIZ238" s="47"/>
      <c r="FJA238" s="47"/>
      <c r="FJB238" s="48"/>
      <c r="FJC238" s="49"/>
      <c r="FJD238" s="28"/>
      <c r="FJE238" s="196"/>
      <c r="FJF238" s="119"/>
      <c r="FJG238" s="47"/>
      <c r="FJH238" s="47"/>
      <c r="FJI238" s="48"/>
      <c r="FJJ238" s="49"/>
      <c r="FJK238" s="28"/>
      <c r="FJL238" s="196"/>
      <c r="FJM238" s="119"/>
      <c r="FJN238" s="47"/>
      <c r="FJO238" s="47"/>
      <c r="FJP238" s="48"/>
      <c r="FJQ238" s="49"/>
      <c r="FJR238" s="28"/>
      <c r="FJS238" s="196"/>
      <c r="FJT238" s="119"/>
      <c r="FJU238" s="47"/>
      <c r="FJV238" s="47"/>
      <c r="FJW238" s="48"/>
      <c r="FJX238" s="49"/>
      <c r="FJY238" s="28"/>
      <c r="FJZ238" s="196"/>
      <c r="FKA238" s="119"/>
      <c r="FKB238" s="47"/>
      <c r="FKC238" s="47"/>
      <c r="FKD238" s="48"/>
      <c r="FKE238" s="49"/>
      <c r="FKF238" s="28"/>
      <c r="FKG238" s="196"/>
      <c r="FKH238" s="119"/>
      <c r="FKI238" s="47"/>
      <c r="FKJ238" s="47"/>
      <c r="FKK238" s="48"/>
      <c r="FKL238" s="49"/>
      <c r="FKM238" s="28"/>
      <c r="FKN238" s="196"/>
      <c r="FKO238" s="119"/>
      <c r="FKP238" s="47"/>
      <c r="FKQ238" s="47"/>
      <c r="FKR238" s="48"/>
      <c r="FKS238" s="49"/>
      <c r="FKT238" s="28"/>
      <c r="FKU238" s="196"/>
      <c r="FKV238" s="119"/>
      <c r="FKW238" s="47"/>
      <c r="FKX238" s="47"/>
      <c r="FKY238" s="48"/>
      <c r="FKZ238" s="49"/>
      <c r="FLA238" s="28"/>
      <c r="FLB238" s="196"/>
      <c r="FLC238" s="119"/>
      <c r="FLD238" s="47"/>
      <c r="FLE238" s="47"/>
      <c r="FLF238" s="48"/>
      <c r="FLG238" s="49"/>
      <c r="FLH238" s="28"/>
      <c r="FLI238" s="196"/>
      <c r="FLJ238" s="119"/>
      <c r="FLK238" s="47"/>
      <c r="FLL238" s="47"/>
      <c r="FLM238" s="48"/>
      <c r="FLN238" s="49"/>
      <c r="FLO238" s="28"/>
      <c r="FLP238" s="196"/>
      <c r="FLQ238" s="119"/>
      <c r="FLR238" s="47"/>
      <c r="FLS238" s="47"/>
      <c r="FLT238" s="48"/>
      <c r="FLU238" s="49"/>
      <c r="FLV238" s="28"/>
      <c r="FLW238" s="196"/>
      <c r="FLX238" s="119"/>
      <c r="FLY238" s="47"/>
      <c r="FLZ238" s="47"/>
      <c r="FMA238" s="48"/>
      <c r="FMB238" s="49"/>
      <c r="FMC238" s="28"/>
      <c r="FMD238" s="196"/>
      <c r="FME238" s="119"/>
      <c r="FMF238" s="47"/>
      <c r="FMG238" s="47"/>
      <c r="FMH238" s="48"/>
      <c r="FMI238" s="49"/>
      <c r="FMJ238" s="28"/>
      <c r="FMK238" s="196"/>
      <c r="FML238" s="119"/>
      <c r="FMM238" s="47"/>
      <c r="FMN238" s="47"/>
      <c r="FMO238" s="48"/>
      <c r="FMP238" s="49"/>
      <c r="FMQ238" s="28"/>
      <c r="FMR238" s="196"/>
      <c r="FMS238" s="119"/>
      <c r="FMT238" s="47"/>
      <c r="FMU238" s="47"/>
      <c r="FMV238" s="48"/>
      <c r="FMW238" s="49"/>
      <c r="FMX238" s="28"/>
      <c r="FMY238" s="196"/>
      <c r="FMZ238" s="119"/>
      <c r="FNA238" s="47"/>
      <c r="FNB238" s="47"/>
      <c r="FNC238" s="48"/>
      <c r="FND238" s="49"/>
      <c r="FNE238" s="28"/>
      <c r="FNF238" s="196"/>
      <c r="FNG238" s="119"/>
      <c r="FNH238" s="47"/>
      <c r="FNI238" s="47"/>
      <c r="FNJ238" s="48"/>
      <c r="FNK238" s="49"/>
      <c r="FNL238" s="28"/>
      <c r="FNM238" s="196"/>
      <c r="FNN238" s="119"/>
      <c r="FNO238" s="47"/>
      <c r="FNP238" s="47"/>
      <c r="FNQ238" s="48"/>
      <c r="FNR238" s="49"/>
      <c r="FNS238" s="28"/>
      <c r="FNT238" s="196"/>
      <c r="FNU238" s="119"/>
      <c r="FNV238" s="47"/>
      <c r="FNW238" s="47"/>
      <c r="FNX238" s="48"/>
      <c r="FNY238" s="49"/>
      <c r="FNZ238" s="28"/>
      <c r="FOA238" s="196"/>
      <c r="FOB238" s="119"/>
      <c r="FOC238" s="47"/>
      <c r="FOD238" s="47"/>
      <c r="FOE238" s="48"/>
      <c r="FOF238" s="49"/>
      <c r="FOG238" s="28"/>
      <c r="FOH238" s="196"/>
      <c r="FOI238" s="119"/>
      <c r="FOJ238" s="47"/>
      <c r="FOK238" s="47"/>
      <c r="FOL238" s="48"/>
      <c r="FOM238" s="49"/>
      <c r="FON238" s="28"/>
      <c r="FOO238" s="196"/>
      <c r="FOP238" s="119"/>
      <c r="FOQ238" s="47"/>
      <c r="FOR238" s="47"/>
      <c r="FOS238" s="48"/>
      <c r="FOT238" s="49"/>
      <c r="FOU238" s="28"/>
      <c r="FOV238" s="196"/>
      <c r="FOW238" s="119"/>
      <c r="FOX238" s="47"/>
      <c r="FOY238" s="47"/>
      <c r="FOZ238" s="48"/>
      <c r="FPA238" s="49"/>
      <c r="FPB238" s="28"/>
      <c r="FPC238" s="196"/>
      <c r="FPD238" s="119"/>
      <c r="FPE238" s="47"/>
      <c r="FPF238" s="47"/>
      <c r="FPG238" s="48"/>
      <c r="FPH238" s="49"/>
      <c r="FPI238" s="28"/>
      <c r="FPJ238" s="196"/>
      <c r="FPK238" s="119"/>
      <c r="FPL238" s="47"/>
      <c r="FPM238" s="47"/>
      <c r="FPN238" s="48"/>
      <c r="FPO238" s="49"/>
      <c r="FPP238" s="28"/>
      <c r="FPQ238" s="196"/>
      <c r="FPR238" s="119"/>
      <c r="FPS238" s="47"/>
      <c r="FPT238" s="47"/>
      <c r="FPU238" s="48"/>
      <c r="FPV238" s="49"/>
      <c r="FPW238" s="28"/>
      <c r="FPX238" s="196"/>
      <c r="FPY238" s="119"/>
      <c r="FPZ238" s="47"/>
      <c r="FQA238" s="47"/>
      <c r="FQB238" s="48"/>
      <c r="FQC238" s="49"/>
      <c r="FQD238" s="28"/>
      <c r="FQE238" s="196"/>
      <c r="FQF238" s="119"/>
      <c r="FQG238" s="47"/>
      <c r="FQH238" s="47"/>
      <c r="FQI238" s="48"/>
      <c r="FQJ238" s="49"/>
      <c r="FQK238" s="28"/>
      <c r="FQL238" s="196"/>
      <c r="FQM238" s="119"/>
      <c r="FQN238" s="47"/>
      <c r="FQO238" s="47"/>
      <c r="FQP238" s="48"/>
      <c r="FQQ238" s="49"/>
      <c r="FQR238" s="28"/>
      <c r="FQS238" s="196"/>
      <c r="FQT238" s="119"/>
      <c r="FQU238" s="47"/>
      <c r="FQV238" s="47"/>
      <c r="FQW238" s="48"/>
      <c r="FQX238" s="49"/>
      <c r="FQY238" s="28"/>
      <c r="FQZ238" s="196"/>
      <c r="FRA238" s="119"/>
      <c r="FRB238" s="47"/>
      <c r="FRC238" s="47"/>
      <c r="FRD238" s="48"/>
      <c r="FRE238" s="49"/>
      <c r="FRF238" s="28"/>
      <c r="FRG238" s="196"/>
      <c r="FRH238" s="119"/>
      <c r="FRI238" s="47"/>
      <c r="FRJ238" s="47"/>
      <c r="FRK238" s="48"/>
      <c r="FRL238" s="49"/>
      <c r="FRM238" s="28"/>
      <c r="FRN238" s="196"/>
      <c r="FRO238" s="119"/>
      <c r="FRP238" s="47"/>
      <c r="FRQ238" s="47"/>
      <c r="FRR238" s="48"/>
      <c r="FRS238" s="49"/>
      <c r="FRT238" s="28"/>
      <c r="FRU238" s="196"/>
      <c r="FRV238" s="119"/>
      <c r="FRW238" s="47"/>
      <c r="FRX238" s="47"/>
      <c r="FRY238" s="48"/>
      <c r="FRZ238" s="49"/>
      <c r="FSA238" s="28"/>
      <c r="FSB238" s="196"/>
      <c r="FSC238" s="119"/>
      <c r="FSD238" s="47"/>
      <c r="FSE238" s="47"/>
      <c r="FSF238" s="48"/>
      <c r="FSG238" s="49"/>
      <c r="FSH238" s="28"/>
      <c r="FSI238" s="196"/>
      <c r="FSJ238" s="119"/>
      <c r="FSK238" s="47"/>
      <c r="FSL238" s="47"/>
      <c r="FSM238" s="48"/>
      <c r="FSN238" s="49"/>
      <c r="FSO238" s="28"/>
      <c r="FSP238" s="196"/>
      <c r="FSQ238" s="119"/>
      <c r="FSR238" s="47"/>
      <c r="FSS238" s="47"/>
      <c r="FST238" s="48"/>
      <c r="FSU238" s="49"/>
      <c r="FSV238" s="28"/>
      <c r="FSW238" s="196"/>
      <c r="FSX238" s="119"/>
      <c r="FSY238" s="47"/>
      <c r="FSZ238" s="47"/>
      <c r="FTA238" s="48"/>
      <c r="FTB238" s="49"/>
      <c r="FTC238" s="28"/>
      <c r="FTD238" s="196"/>
      <c r="FTE238" s="119"/>
      <c r="FTF238" s="47"/>
      <c r="FTG238" s="47"/>
      <c r="FTH238" s="48"/>
      <c r="FTI238" s="49"/>
      <c r="FTJ238" s="28"/>
      <c r="FTK238" s="196"/>
      <c r="FTL238" s="119"/>
      <c r="FTM238" s="47"/>
      <c r="FTN238" s="47"/>
      <c r="FTO238" s="48"/>
      <c r="FTP238" s="49"/>
      <c r="FTQ238" s="28"/>
      <c r="FTR238" s="196"/>
      <c r="FTS238" s="119"/>
      <c r="FTT238" s="47"/>
      <c r="FTU238" s="47"/>
      <c r="FTV238" s="48"/>
      <c r="FTW238" s="49"/>
      <c r="FTX238" s="28"/>
      <c r="FTY238" s="196"/>
      <c r="FTZ238" s="119"/>
      <c r="FUA238" s="47"/>
      <c r="FUB238" s="47"/>
      <c r="FUC238" s="48"/>
      <c r="FUD238" s="49"/>
      <c r="FUE238" s="28"/>
      <c r="FUF238" s="196"/>
      <c r="FUG238" s="119"/>
      <c r="FUH238" s="47"/>
      <c r="FUI238" s="47"/>
      <c r="FUJ238" s="48"/>
      <c r="FUK238" s="49"/>
      <c r="FUL238" s="28"/>
      <c r="FUM238" s="196"/>
      <c r="FUN238" s="119"/>
      <c r="FUO238" s="47"/>
      <c r="FUP238" s="47"/>
      <c r="FUQ238" s="48"/>
      <c r="FUR238" s="49"/>
      <c r="FUS238" s="28"/>
      <c r="FUT238" s="196"/>
      <c r="FUU238" s="119"/>
      <c r="FUV238" s="47"/>
      <c r="FUW238" s="47"/>
      <c r="FUX238" s="48"/>
      <c r="FUY238" s="49"/>
      <c r="FUZ238" s="28"/>
      <c r="FVA238" s="196"/>
      <c r="FVB238" s="119"/>
      <c r="FVC238" s="47"/>
      <c r="FVD238" s="47"/>
      <c r="FVE238" s="48"/>
      <c r="FVF238" s="49"/>
      <c r="FVG238" s="28"/>
      <c r="FVH238" s="196"/>
      <c r="FVI238" s="119"/>
      <c r="FVJ238" s="47"/>
      <c r="FVK238" s="47"/>
      <c r="FVL238" s="48"/>
      <c r="FVM238" s="49"/>
      <c r="FVN238" s="28"/>
      <c r="FVO238" s="196"/>
      <c r="FVP238" s="119"/>
      <c r="FVQ238" s="47"/>
      <c r="FVR238" s="47"/>
      <c r="FVS238" s="48"/>
      <c r="FVT238" s="49"/>
      <c r="FVU238" s="28"/>
      <c r="FVV238" s="196"/>
      <c r="FVW238" s="119"/>
      <c r="FVX238" s="47"/>
      <c r="FVY238" s="47"/>
      <c r="FVZ238" s="48"/>
      <c r="FWA238" s="49"/>
      <c r="FWB238" s="28"/>
      <c r="FWC238" s="196"/>
      <c r="FWD238" s="119"/>
      <c r="FWE238" s="47"/>
      <c r="FWF238" s="47"/>
      <c r="FWG238" s="48"/>
      <c r="FWH238" s="49"/>
      <c r="FWI238" s="28"/>
      <c r="FWJ238" s="196"/>
      <c r="FWK238" s="119"/>
      <c r="FWL238" s="47"/>
      <c r="FWM238" s="47"/>
      <c r="FWN238" s="48"/>
      <c r="FWO238" s="49"/>
      <c r="FWP238" s="28"/>
      <c r="FWQ238" s="196"/>
      <c r="FWR238" s="119"/>
      <c r="FWS238" s="47"/>
      <c r="FWT238" s="47"/>
      <c r="FWU238" s="48"/>
      <c r="FWV238" s="49"/>
      <c r="FWW238" s="28"/>
      <c r="FWX238" s="196"/>
      <c r="FWY238" s="119"/>
      <c r="FWZ238" s="47"/>
      <c r="FXA238" s="47"/>
      <c r="FXB238" s="48"/>
      <c r="FXC238" s="49"/>
      <c r="FXD238" s="28"/>
      <c r="FXE238" s="196"/>
      <c r="FXF238" s="119"/>
      <c r="FXG238" s="47"/>
      <c r="FXH238" s="47"/>
      <c r="FXI238" s="48"/>
      <c r="FXJ238" s="49"/>
      <c r="FXK238" s="28"/>
      <c r="FXL238" s="196"/>
      <c r="FXM238" s="119"/>
      <c r="FXN238" s="47"/>
      <c r="FXO238" s="47"/>
      <c r="FXP238" s="48"/>
      <c r="FXQ238" s="49"/>
      <c r="FXR238" s="28"/>
      <c r="FXS238" s="196"/>
      <c r="FXT238" s="119"/>
      <c r="FXU238" s="47"/>
      <c r="FXV238" s="47"/>
      <c r="FXW238" s="48"/>
      <c r="FXX238" s="49"/>
      <c r="FXY238" s="28"/>
      <c r="FXZ238" s="196"/>
      <c r="FYA238" s="119"/>
      <c r="FYB238" s="47"/>
      <c r="FYC238" s="47"/>
      <c r="FYD238" s="48"/>
      <c r="FYE238" s="49"/>
      <c r="FYF238" s="28"/>
      <c r="FYG238" s="196"/>
      <c r="FYH238" s="119"/>
      <c r="FYI238" s="47"/>
      <c r="FYJ238" s="47"/>
      <c r="FYK238" s="48"/>
      <c r="FYL238" s="49"/>
      <c r="FYM238" s="28"/>
      <c r="FYN238" s="196"/>
      <c r="FYO238" s="119"/>
      <c r="FYP238" s="47"/>
      <c r="FYQ238" s="47"/>
      <c r="FYR238" s="48"/>
      <c r="FYS238" s="49"/>
      <c r="FYT238" s="28"/>
      <c r="FYU238" s="196"/>
      <c r="FYV238" s="119"/>
      <c r="FYW238" s="47"/>
      <c r="FYX238" s="47"/>
      <c r="FYY238" s="48"/>
      <c r="FYZ238" s="49"/>
      <c r="FZA238" s="28"/>
      <c r="FZB238" s="196"/>
      <c r="FZC238" s="119"/>
      <c r="FZD238" s="47"/>
      <c r="FZE238" s="47"/>
      <c r="FZF238" s="48"/>
      <c r="FZG238" s="49"/>
      <c r="FZH238" s="28"/>
      <c r="FZI238" s="196"/>
      <c r="FZJ238" s="119"/>
      <c r="FZK238" s="47"/>
      <c r="FZL238" s="47"/>
      <c r="FZM238" s="48"/>
      <c r="FZN238" s="49"/>
      <c r="FZO238" s="28"/>
      <c r="FZP238" s="196"/>
      <c r="FZQ238" s="119"/>
      <c r="FZR238" s="47"/>
      <c r="FZS238" s="47"/>
      <c r="FZT238" s="48"/>
      <c r="FZU238" s="49"/>
      <c r="FZV238" s="28"/>
      <c r="FZW238" s="196"/>
      <c r="FZX238" s="119"/>
      <c r="FZY238" s="47"/>
      <c r="FZZ238" s="47"/>
      <c r="GAA238" s="48"/>
      <c r="GAB238" s="49"/>
      <c r="GAC238" s="28"/>
      <c r="GAD238" s="196"/>
      <c r="GAE238" s="119"/>
      <c r="GAF238" s="47"/>
      <c r="GAG238" s="47"/>
      <c r="GAH238" s="48"/>
      <c r="GAI238" s="49"/>
      <c r="GAJ238" s="28"/>
      <c r="GAK238" s="196"/>
      <c r="GAL238" s="119"/>
      <c r="GAM238" s="47"/>
      <c r="GAN238" s="47"/>
      <c r="GAO238" s="48"/>
      <c r="GAP238" s="49"/>
      <c r="GAQ238" s="28"/>
      <c r="GAR238" s="196"/>
      <c r="GAS238" s="119"/>
      <c r="GAT238" s="47"/>
      <c r="GAU238" s="47"/>
      <c r="GAV238" s="48"/>
      <c r="GAW238" s="49"/>
      <c r="GAX238" s="28"/>
      <c r="GAY238" s="196"/>
      <c r="GAZ238" s="119"/>
      <c r="GBA238" s="47"/>
      <c r="GBB238" s="47"/>
      <c r="GBC238" s="48"/>
      <c r="GBD238" s="49"/>
      <c r="GBE238" s="28"/>
      <c r="GBF238" s="196"/>
      <c r="GBG238" s="119"/>
      <c r="GBH238" s="47"/>
      <c r="GBI238" s="47"/>
      <c r="GBJ238" s="48"/>
      <c r="GBK238" s="49"/>
      <c r="GBL238" s="28"/>
      <c r="GBM238" s="196"/>
      <c r="GBN238" s="119"/>
      <c r="GBO238" s="47"/>
      <c r="GBP238" s="47"/>
      <c r="GBQ238" s="48"/>
      <c r="GBR238" s="49"/>
      <c r="GBS238" s="28"/>
      <c r="GBT238" s="196"/>
      <c r="GBU238" s="119"/>
      <c r="GBV238" s="47"/>
      <c r="GBW238" s="47"/>
      <c r="GBX238" s="48"/>
      <c r="GBY238" s="49"/>
      <c r="GBZ238" s="28"/>
      <c r="GCA238" s="196"/>
      <c r="GCB238" s="119"/>
      <c r="GCC238" s="47"/>
      <c r="GCD238" s="47"/>
      <c r="GCE238" s="48"/>
      <c r="GCF238" s="49"/>
      <c r="GCG238" s="28"/>
      <c r="GCH238" s="196"/>
      <c r="GCI238" s="119"/>
      <c r="GCJ238" s="47"/>
      <c r="GCK238" s="47"/>
      <c r="GCL238" s="48"/>
      <c r="GCM238" s="49"/>
      <c r="GCN238" s="28"/>
      <c r="GCO238" s="196"/>
      <c r="GCP238" s="119"/>
      <c r="GCQ238" s="47"/>
      <c r="GCR238" s="47"/>
      <c r="GCS238" s="48"/>
      <c r="GCT238" s="49"/>
      <c r="GCU238" s="28"/>
      <c r="GCV238" s="196"/>
      <c r="GCW238" s="119"/>
      <c r="GCX238" s="47"/>
      <c r="GCY238" s="47"/>
      <c r="GCZ238" s="48"/>
      <c r="GDA238" s="49"/>
      <c r="GDB238" s="28"/>
      <c r="GDC238" s="196"/>
      <c r="GDD238" s="119"/>
      <c r="GDE238" s="47"/>
      <c r="GDF238" s="47"/>
      <c r="GDG238" s="48"/>
      <c r="GDH238" s="49"/>
      <c r="GDI238" s="28"/>
      <c r="GDJ238" s="196"/>
      <c r="GDK238" s="119"/>
      <c r="GDL238" s="47"/>
      <c r="GDM238" s="47"/>
      <c r="GDN238" s="48"/>
      <c r="GDO238" s="49"/>
      <c r="GDP238" s="28"/>
      <c r="GDQ238" s="196"/>
      <c r="GDR238" s="119"/>
      <c r="GDS238" s="47"/>
      <c r="GDT238" s="47"/>
      <c r="GDU238" s="48"/>
      <c r="GDV238" s="49"/>
      <c r="GDW238" s="28"/>
      <c r="GDX238" s="196"/>
      <c r="GDY238" s="119"/>
      <c r="GDZ238" s="47"/>
      <c r="GEA238" s="47"/>
      <c r="GEB238" s="48"/>
      <c r="GEC238" s="49"/>
      <c r="GED238" s="28"/>
      <c r="GEE238" s="196"/>
      <c r="GEF238" s="119"/>
      <c r="GEG238" s="47"/>
      <c r="GEH238" s="47"/>
      <c r="GEI238" s="48"/>
      <c r="GEJ238" s="49"/>
      <c r="GEK238" s="28"/>
      <c r="GEL238" s="196"/>
      <c r="GEM238" s="119"/>
      <c r="GEN238" s="47"/>
      <c r="GEO238" s="47"/>
      <c r="GEP238" s="48"/>
      <c r="GEQ238" s="49"/>
      <c r="GER238" s="28"/>
      <c r="GES238" s="196"/>
      <c r="GET238" s="119"/>
      <c r="GEU238" s="47"/>
      <c r="GEV238" s="47"/>
      <c r="GEW238" s="48"/>
      <c r="GEX238" s="49"/>
      <c r="GEY238" s="28"/>
      <c r="GEZ238" s="196"/>
      <c r="GFA238" s="119"/>
      <c r="GFB238" s="47"/>
      <c r="GFC238" s="47"/>
      <c r="GFD238" s="48"/>
      <c r="GFE238" s="49"/>
      <c r="GFF238" s="28"/>
      <c r="GFG238" s="196"/>
      <c r="GFH238" s="119"/>
      <c r="GFI238" s="47"/>
      <c r="GFJ238" s="47"/>
      <c r="GFK238" s="48"/>
      <c r="GFL238" s="49"/>
      <c r="GFM238" s="28"/>
      <c r="GFN238" s="196"/>
      <c r="GFO238" s="119"/>
      <c r="GFP238" s="47"/>
      <c r="GFQ238" s="47"/>
      <c r="GFR238" s="48"/>
      <c r="GFS238" s="49"/>
      <c r="GFT238" s="28"/>
      <c r="GFU238" s="196"/>
      <c r="GFV238" s="119"/>
      <c r="GFW238" s="47"/>
      <c r="GFX238" s="47"/>
      <c r="GFY238" s="48"/>
      <c r="GFZ238" s="49"/>
      <c r="GGA238" s="28"/>
      <c r="GGB238" s="196"/>
      <c r="GGC238" s="119"/>
      <c r="GGD238" s="47"/>
      <c r="GGE238" s="47"/>
      <c r="GGF238" s="48"/>
      <c r="GGG238" s="49"/>
      <c r="GGH238" s="28"/>
      <c r="GGI238" s="196"/>
      <c r="GGJ238" s="119"/>
      <c r="GGK238" s="47"/>
      <c r="GGL238" s="47"/>
      <c r="GGM238" s="48"/>
      <c r="GGN238" s="49"/>
      <c r="GGO238" s="28"/>
      <c r="GGP238" s="196"/>
      <c r="GGQ238" s="119"/>
      <c r="GGR238" s="47"/>
      <c r="GGS238" s="47"/>
      <c r="GGT238" s="48"/>
      <c r="GGU238" s="49"/>
      <c r="GGV238" s="28"/>
      <c r="GGW238" s="196"/>
      <c r="GGX238" s="119"/>
      <c r="GGY238" s="47"/>
      <c r="GGZ238" s="47"/>
      <c r="GHA238" s="48"/>
      <c r="GHB238" s="49"/>
      <c r="GHC238" s="28"/>
      <c r="GHD238" s="196"/>
      <c r="GHE238" s="119"/>
      <c r="GHF238" s="47"/>
      <c r="GHG238" s="47"/>
      <c r="GHH238" s="48"/>
      <c r="GHI238" s="49"/>
      <c r="GHJ238" s="28"/>
      <c r="GHK238" s="196"/>
      <c r="GHL238" s="119"/>
      <c r="GHM238" s="47"/>
      <c r="GHN238" s="47"/>
      <c r="GHO238" s="48"/>
      <c r="GHP238" s="49"/>
      <c r="GHQ238" s="28"/>
      <c r="GHR238" s="196"/>
      <c r="GHS238" s="119"/>
      <c r="GHT238" s="47"/>
      <c r="GHU238" s="47"/>
      <c r="GHV238" s="48"/>
      <c r="GHW238" s="49"/>
      <c r="GHX238" s="28"/>
      <c r="GHY238" s="196"/>
      <c r="GHZ238" s="119"/>
      <c r="GIA238" s="47"/>
      <c r="GIB238" s="47"/>
      <c r="GIC238" s="48"/>
      <c r="GID238" s="49"/>
      <c r="GIE238" s="28"/>
      <c r="GIF238" s="196"/>
      <c r="GIG238" s="119"/>
      <c r="GIH238" s="47"/>
      <c r="GII238" s="47"/>
      <c r="GIJ238" s="48"/>
      <c r="GIK238" s="49"/>
      <c r="GIL238" s="28"/>
      <c r="GIM238" s="196"/>
      <c r="GIN238" s="119"/>
      <c r="GIO238" s="47"/>
      <c r="GIP238" s="47"/>
      <c r="GIQ238" s="48"/>
      <c r="GIR238" s="49"/>
      <c r="GIS238" s="28"/>
      <c r="GIT238" s="196"/>
      <c r="GIU238" s="119"/>
      <c r="GIV238" s="47"/>
      <c r="GIW238" s="47"/>
      <c r="GIX238" s="48"/>
      <c r="GIY238" s="49"/>
      <c r="GIZ238" s="28"/>
      <c r="GJA238" s="196"/>
      <c r="GJB238" s="119"/>
      <c r="GJC238" s="47"/>
      <c r="GJD238" s="47"/>
      <c r="GJE238" s="48"/>
      <c r="GJF238" s="49"/>
      <c r="GJG238" s="28"/>
      <c r="GJH238" s="196"/>
      <c r="GJI238" s="119"/>
      <c r="GJJ238" s="47"/>
      <c r="GJK238" s="47"/>
      <c r="GJL238" s="48"/>
      <c r="GJM238" s="49"/>
      <c r="GJN238" s="28"/>
      <c r="GJO238" s="196"/>
      <c r="GJP238" s="119"/>
      <c r="GJQ238" s="47"/>
      <c r="GJR238" s="47"/>
      <c r="GJS238" s="48"/>
      <c r="GJT238" s="49"/>
      <c r="GJU238" s="28"/>
      <c r="GJV238" s="196"/>
      <c r="GJW238" s="119"/>
      <c r="GJX238" s="47"/>
      <c r="GJY238" s="47"/>
      <c r="GJZ238" s="48"/>
      <c r="GKA238" s="49"/>
      <c r="GKB238" s="28"/>
      <c r="GKC238" s="196"/>
      <c r="GKD238" s="119"/>
      <c r="GKE238" s="47"/>
      <c r="GKF238" s="47"/>
      <c r="GKG238" s="48"/>
      <c r="GKH238" s="49"/>
      <c r="GKI238" s="28"/>
      <c r="GKJ238" s="196"/>
      <c r="GKK238" s="119"/>
      <c r="GKL238" s="47"/>
      <c r="GKM238" s="47"/>
      <c r="GKN238" s="48"/>
      <c r="GKO238" s="49"/>
      <c r="GKP238" s="28"/>
      <c r="GKQ238" s="196"/>
      <c r="GKR238" s="119"/>
      <c r="GKS238" s="47"/>
      <c r="GKT238" s="47"/>
      <c r="GKU238" s="48"/>
      <c r="GKV238" s="49"/>
      <c r="GKW238" s="28"/>
      <c r="GKX238" s="196"/>
      <c r="GKY238" s="119"/>
      <c r="GKZ238" s="47"/>
      <c r="GLA238" s="47"/>
      <c r="GLB238" s="48"/>
      <c r="GLC238" s="49"/>
      <c r="GLD238" s="28"/>
      <c r="GLE238" s="196"/>
      <c r="GLF238" s="119"/>
      <c r="GLG238" s="47"/>
      <c r="GLH238" s="47"/>
      <c r="GLI238" s="48"/>
      <c r="GLJ238" s="49"/>
      <c r="GLK238" s="28"/>
      <c r="GLL238" s="196"/>
      <c r="GLM238" s="119"/>
      <c r="GLN238" s="47"/>
      <c r="GLO238" s="47"/>
      <c r="GLP238" s="48"/>
      <c r="GLQ238" s="49"/>
      <c r="GLR238" s="28"/>
      <c r="GLS238" s="196"/>
      <c r="GLT238" s="119"/>
      <c r="GLU238" s="47"/>
      <c r="GLV238" s="47"/>
      <c r="GLW238" s="48"/>
      <c r="GLX238" s="49"/>
      <c r="GLY238" s="28"/>
      <c r="GLZ238" s="196"/>
      <c r="GMA238" s="119"/>
      <c r="GMB238" s="47"/>
      <c r="GMC238" s="47"/>
      <c r="GMD238" s="48"/>
      <c r="GME238" s="49"/>
      <c r="GMF238" s="28"/>
      <c r="GMG238" s="196"/>
      <c r="GMH238" s="119"/>
      <c r="GMI238" s="47"/>
      <c r="GMJ238" s="47"/>
      <c r="GMK238" s="48"/>
      <c r="GML238" s="49"/>
      <c r="GMM238" s="28"/>
      <c r="GMN238" s="196"/>
      <c r="GMO238" s="119"/>
      <c r="GMP238" s="47"/>
      <c r="GMQ238" s="47"/>
      <c r="GMR238" s="48"/>
      <c r="GMS238" s="49"/>
      <c r="GMT238" s="28"/>
      <c r="GMU238" s="196"/>
      <c r="GMV238" s="119"/>
      <c r="GMW238" s="47"/>
      <c r="GMX238" s="47"/>
      <c r="GMY238" s="48"/>
      <c r="GMZ238" s="49"/>
      <c r="GNA238" s="28"/>
      <c r="GNB238" s="196"/>
      <c r="GNC238" s="119"/>
      <c r="GND238" s="47"/>
      <c r="GNE238" s="47"/>
      <c r="GNF238" s="48"/>
      <c r="GNG238" s="49"/>
      <c r="GNH238" s="28"/>
      <c r="GNI238" s="196"/>
      <c r="GNJ238" s="119"/>
      <c r="GNK238" s="47"/>
      <c r="GNL238" s="47"/>
      <c r="GNM238" s="48"/>
      <c r="GNN238" s="49"/>
      <c r="GNO238" s="28"/>
      <c r="GNP238" s="196"/>
      <c r="GNQ238" s="119"/>
      <c r="GNR238" s="47"/>
      <c r="GNS238" s="47"/>
      <c r="GNT238" s="48"/>
      <c r="GNU238" s="49"/>
      <c r="GNV238" s="28"/>
      <c r="GNW238" s="196"/>
      <c r="GNX238" s="119"/>
      <c r="GNY238" s="47"/>
      <c r="GNZ238" s="47"/>
      <c r="GOA238" s="48"/>
      <c r="GOB238" s="49"/>
      <c r="GOC238" s="28"/>
      <c r="GOD238" s="196"/>
      <c r="GOE238" s="119"/>
      <c r="GOF238" s="47"/>
      <c r="GOG238" s="47"/>
      <c r="GOH238" s="48"/>
      <c r="GOI238" s="49"/>
      <c r="GOJ238" s="28"/>
      <c r="GOK238" s="196"/>
      <c r="GOL238" s="119"/>
      <c r="GOM238" s="47"/>
      <c r="GON238" s="47"/>
      <c r="GOO238" s="48"/>
      <c r="GOP238" s="49"/>
      <c r="GOQ238" s="28"/>
      <c r="GOR238" s="196"/>
      <c r="GOS238" s="119"/>
      <c r="GOT238" s="47"/>
      <c r="GOU238" s="47"/>
      <c r="GOV238" s="48"/>
      <c r="GOW238" s="49"/>
      <c r="GOX238" s="28"/>
      <c r="GOY238" s="196"/>
      <c r="GOZ238" s="119"/>
      <c r="GPA238" s="47"/>
      <c r="GPB238" s="47"/>
      <c r="GPC238" s="48"/>
      <c r="GPD238" s="49"/>
      <c r="GPE238" s="28"/>
      <c r="GPF238" s="196"/>
      <c r="GPG238" s="119"/>
      <c r="GPH238" s="47"/>
      <c r="GPI238" s="47"/>
      <c r="GPJ238" s="48"/>
      <c r="GPK238" s="49"/>
      <c r="GPL238" s="28"/>
      <c r="GPM238" s="196"/>
      <c r="GPN238" s="119"/>
      <c r="GPO238" s="47"/>
      <c r="GPP238" s="47"/>
      <c r="GPQ238" s="48"/>
      <c r="GPR238" s="49"/>
      <c r="GPS238" s="28"/>
      <c r="GPT238" s="196"/>
      <c r="GPU238" s="119"/>
      <c r="GPV238" s="47"/>
      <c r="GPW238" s="47"/>
      <c r="GPX238" s="48"/>
      <c r="GPY238" s="49"/>
      <c r="GPZ238" s="28"/>
      <c r="GQA238" s="196"/>
      <c r="GQB238" s="119"/>
      <c r="GQC238" s="47"/>
      <c r="GQD238" s="47"/>
      <c r="GQE238" s="48"/>
      <c r="GQF238" s="49"/>
      <c r="GQG238" s="28"/>
      <c r="GQH238" s="196"/>
      <c r="GQI238" s="119"/>
      <c r="GQJ238" s="47"/>
      <c r="GQK238" s="47"/>
      <c r="GQL238" s="48"/>
      <c r="GQM238" s="49"/>
      <c r="GQN238" s="28"/>
      <c r="GQO238" s="196"/>
      <c r="GQP238" s="119"/>
      <c r="GQQ238" s="47"/>
      <c r="GQR238" s="47"/>
      <c r="GQS238" s="48"/>
      <c r="GQT238" s="49"/>
      <c r="GQU238" s="28"/>
      <c r="GQV238" s="196"/>
      <c r="GQW238" s="119"/>
      <c r="GQX238" s="47"/>
      <c r="GQY238" s="47"/>
      <c r="GQZ238" s="48"/>
      <c r="GRA238" s="49"/>
      <c r="GRB238" s="28"/>
      <c r="GRC238" s="196"/>
      <c r="GRD238" s="119"/>
      <c r="GRE238" s="47"/>
      <c r="GRF238" s="47"/>
      <c r="GRG238" s="48"/>
      <c r="GRH238" s="49"/>
      <c r="GRI238" s="28"/>
      <c r="GRJ238" s="196"/>
      <c r="GRK238" s="119"/>
      <c r="GRL238" s="47"/>
      <c r="GRM238" s="47"/>
      <c r="GRN238" s="48"/>
      <c r="GRO238" s="49"/>
      <c r="GRP238" s="28"/>
      <c r="GRQ238" s="196"/>
      <c r="GRR238" s="119"/>
      <c r="GRS238" s="47"/>
      <c r="GRT238" s="47"/>
      <c r="GRU238" s="48"/>
      <c r="GRV238" s="49"/>
      <c r="GRW238" s="28"/>
      <c r="GRX238" s="196"/>
      <c r="GRY238" s="119"/>
      <c r="GRZ238" s="47"/>
      <c r="GSA238" s="47"/>
      <c r="GSB238" s="48"/>
      <c r="GSC238" s="49"/>
      <c r="GSD238" s="28"/>
      <c r="GSE238" s="196"/>
      <c r="GSF238" s="119"/>
      <c r="GSG238" s="47"/>
      <c r="GSH238" s="47"/>
      <c r="GSI238" s="48"/>
      <c r="GSJ238" s="49"/>
      <c r="GSK238" s="28"/>
      <c r="GSL238" s="196"/>
      <c r="GSM238" s="119"/>
      <c r="GSN238" s="47"/>
      <c r="GSO238" s="47"/>
      <c r="GSP238" s="48"/>
      <c r="GSQ238" s="49"/>
      <c r="GSR238" s="28"/>
      <c r="GSS238" s="196"/>
      <c r="GST238" s="119"/>
      <c r="GSU238" s="47"/>
      <c r="GSV238" s="47"/>
      <c r="GSW238" s="48"/>
      <c r="GSX238" s="49"/>
      <c r="GSY238" s="28"/>
      <c r="GSZ238" s="196"/>
      <c r="GTA238" s="119"/>
      <c r="GTB238" s="47"/>
      <c r="GTC238" s="47"/>
      <c r="GTD238" s="48"/>
      <c r="GTE238" s="49"/>
      <c r="GTF238" s="28"/>
      <c r="GTG238" s="196"/>
      <c r="GTH238" s="119"/>
      <c r="GTI238" s="47"/>
      <c r="GTJ238" s="47"/>
      <c r="GTK238" s="48"/>
      <c r="GTL238" s="49"/>
      <c r="GTM238" s="28"/>
      <c r="GTN238" s="196"/>
      <c r="GTO238" s="119"/>
      <c r="GTP238" s="47"/>
      <c r="GTQ238" s="47"/>
      <c r="GTR238" s="48"/>
      <c r="GTS238" s="49"/>
      <c r="GTT238" s="28"/>
      <c r="GTU238" s="196"/>
      <c r="GTV238" s="119"/>
      <c r="GTW238" s="47"/>
      <c r="GTX238" s="47"/>
      <c r="GTY238" s="48"/>
      <c r="GTZ238" s="49"/>
      <c r="GUA238" s="28"/>
      <c r="GUB238" s="196"/>
      <c r="GUC238" s="119"/>
      <c r="GUD238" s="47"/>
      <c r="GUE238" s="47"/>
      <c r="GUF238" s="48"/>
      <c r="GUG238" s="49"/>
      <c r="GUH238" s="28"/>
      <c r="GUI238" s="196"/>
      <c r="GUJ238" s="119"/>
      <c r="GUK238" s="47"/>
      <c r="GUL238" s="47"/>
      <c r="GUM238" s="48"/>
      <c r="GUN238" s="49"/>
      <c r="GUO238" s="28"/>
      <c r="GUP238" s="196"/>
      <c r="GUQ238" s="119"/>
      <c r="GUR238" s="47"/>
      <c r="GUS238" s="47"/>
      <c r="GUT238" s="48"/>
      <c r="GUU238" s="49"/>
      <c r="GUV238" s="28"/>
      <c r="GUW238" s="196"/>
      <c r="GUX238" s="119"/>
      <c r="GUY238" s="47"/>
      <c r="GUZ238" s="47"/>
      <c r="GVA238" s="48"/>
      <c r="GVB238" s="49"/>
      <c r="GVC238" s="28"/>
      <c r="GVD238" s="196"/>
      <c r="GVE238" s="119"/>
      <c r="GVF238" s="47"/>
      <c r="GVG238" s="47"/>
      <c r="GVH238" s="48"/>
      <c r="GVI238" s="49"/>
      <c r="GVJ238" s="28"/>
      <c r="GVK238" s="196"/>
      <c r="GVL238" s="119"/>
      <c r="GVM238" s="47"/>
      <c r="GVN238" s="47"/>
      <c r="GVO238" s="48"/>
      <c r="GVP238" s="49"/>
      <c r="GVQ238" s="28"/>
      <c r="GVR238" s="196"/>
      <c r="GVS238" s="119"/>
      <c r="GVT238" s="47"/>
      <c r="GVU238" s="47"/>
      <c r="GVV238" s="48"/>
      <c r="GVW238" s="49"/>
      <c r="GVX238" s="28"/>
      <c r="GVY238" s="196"/>
      <c r="GVZ238" s="119"/>
      <c r="GWA238" s="47"/>
      <c r="GWB238" s="47"/>
      <c r="GWC238" s="48"/>
      <c r="GWD238" s="49"/>
      <c r="GWE238" s="28"/>
      <c r="GWF238" s="196"/>
      <c r="GWG238" s="119"/>
      <c r="GWH238" s="47"/>
      <c r="GWI238" s="47"/>
      <c r="GWJ238" s="48"/>
      <c r="GWK238" s="49"/>
      <c r="GWL238" s="28"/>
      <c r="GWM238" s="196"/>
      <c r="GWN238" s="119"/>
      <c r="GWO238" s="47"/>
      <c r="GWP238" s="47"/>
      <c r="GWQ238" s="48"/>
      <c r="GWR238" s="49"/>
      <c r="GWS238" s="28"/>
      <c r="GWT238" s="196"/>
      <c r="GWU238" s="119"/>
      <c r="GWV238" s="47"/>
      <c r="GWW238" s="47"/>
      <c r="GWX238" s="48"/>
      <c r="GWY238" s="49"/>
      <c r="GWZ238" s="28"/>
      <c r="GXA238" s="196"/>
      <c r="GXB238" s="119"/>
      <c r="GXC238" s="47"/>
      <c r="GXD238" s="47"/>
      <c r="GXE238" s="48"/>
      <c r="GXF238" s="49"/>
      <c r="GXG238" s="28"/>
      <c r="GXH238" s="196"/>
      <c r="GXI238" s="119"/>
      <c r="GXJ238" s="47"/>
      <c r="GXK238" s="47"/>
      <c r="GXL238" s="48"/>
      <c r="GXM238" s="49"/>
      <c r="GXN238" s="28"/>
      <c r="GXO238" s="196"/>
      <c r="GXP238" s="119"/>
      <c r="GXQ238" s="47"/>
      <c r="GXR238" s="47"/>
      <c r="GXS238" s="48"/>
      <c r="GXT238" s="49"/>
      <c r="GXU238" s="28"/>
      <c r="GXV238" s="196"/>
      <c r="GXW238" s="119"/>
      <c r="GXX238" s="47"/>
      <c r="GXY238" s="47"/>
      <c r="GXZ238" s="48"/>
      <c r="GYA238" s="49"/>
      <c r="GYB238" s="28"/>
      <c r="GYC238" s="196"/>
      <c r="GYD238" s="119"/>
      <c r="GYE238" s="47"/>
      <c r="GYF238" s="47"/>
      <c r="GYG238" s="48"/>
      <c r="GYH238" s="49"/>
      <c r="GYI238" s="28"/>
      <c r="GYJ238" s="196"/>
      <c r="GYK238" s="119"/>
      <c r="GYL238" s="47"/>
      <c r="GYM238" s="47"/>
      <c r="GYN238" s="48"/>
      <c r="GYO238" s="49"/>
      <c r="GYP238" s="28"/>
      <c r="GYQ238" s="196"/>
      <c r="GYR238" s="119"/>
      <c r="GYS238" s="47"/>
      <c r="GYT238" s="47"/>
      <c r="GYU238" s="48"/>
      <c r="GYV238" s="49"/>
      <c r="GYW238" s="28"/>
      <c r="GYX238" s="196"/>
      <c r="GYY238" s="119"/>
      <c r="GYZ238" s="47"/>
      <c r="GZA238" s="47"/>
      <c r="GZB238" s="48"/>
      <c r="GZC238" s="49"/>
      <c r="GZD238" s="28"/>
      <c r="GZE238" s="196"/>
      <c r="GZF238" s="119"/>
      <c r="GZG238" s="47"/>
      <c r="GZH238" s="47"/>
      <c r="GZI238" s="48"/>
      <c r="GZJ238" s="49"/>
      <c r="GZK238" s="28"/>
      <c r="GZL238" s="196"/>
      <c r="GZM238" s="119"/>
      <c r="GZN238" s="47"/>
      <c r="GZO238" s="47"/>
      <c r="GZP238" s="48"/>
      <c r="GZQ238" s="49"/>
      <c r="GZR238" s="28"/>
      <c r="GZS238" s="196"/>
      <c r="GZT238" s="119"/>
      <c r="GZU238" s="47"/>
      <c r="GZV238" s="47"/>
      <c r="GZW238" s="48"/>
      <c r="GZX238" s="49"/>
      <c r="GZY238" s="28"/>
      <c r="GZZ238" s="196"/>
      <c r="HAA238" s="119"/>
      <c r="HAB238" s="47"/>
      <c r="HAC238" s="47"/>
      <c r="HAD238" s="48"/>
      <c r="HAE238" s="49"/>
      <c r="HAF238" s="28"/>
      <c r="HAG238" s="196"/>
      <c r="HAH238" s="119"/>
      <c r="HAI238" s="47"/>
      <c r="HAJ238" s="47"/>
      <c r="HAK238" s="48"/>
      <c r="HAL238" s="49"/>
      <c r="HAM238" s="28"/>
      <c r="HAN238" s="196"/>
      <c r="HAO238" s="119"/>
      <c r="HAP238" s="47"/>
      <c r="HAQ238" s="47"/>
      <c r="HAR238" s="48"/>
      <c r="HAS238" s="49"/>
      <c r="HAT238" s="28"/>
      <c r="HAU238" s="196"/>
      <c r="HAV238" s="119"/>
      <c r="HAW238" s="47"/>
      <c r="HAX238" s="47"/>
      <c r="HAY238" s="48"/>
      <c r="HAZ238" s="49"/>
      <c r="HBA238" s="28"/>
      <c r="HBB238" s="196"/>
      <c r="HBC238" s="119"/>
      <c r="HBD238" s="47"/>
      <c r="HBE238" s="47"/>
      <c r="HBF238" s="48"/>
      <c r="HBG238" s="49"/>
      <c r="HBH238" s="28"/>
      <c r="HBI238" s="196"/>
      <c r="HBJ238" s="119"/>
      <c r="HBK238" s="47"/>
      <c r="HBL238" s="47"/>
      <c r="HBM238" s="48"/>
      <c r="HBN238" s="49"/>
      <c r="HBO238" s="28"/>
      <c r="HBP238" s="196"/>
      <c r="HBQ238" s="119"/>
      <c r="HBR238" s="47"/>
      <c r="HBS238" s="47"/>
      <c r="HBT238" s="48"/>
      <c r="HBU238" s="49"/>
      <c r="HBV238" s="28"/>
      <c r="HBW238" s="196"/>
      <c r="HBX238" s="119"/>
      <c r="HBY238" s="47"/>
      <c r="HBZ238" s="47"/>
      <c r="HCA238" s="48"/>
      <c r="HCB238" s="49"/>
      <c r="HCC238" s="28"/>
      <c r="HCD238" s="196"/>
      <c r="HCE238" s="119"/>
      <c r="HCF238" s="47"/>
      <c r="HCG238" s="47"/>
      <c r="HCH238" s="48"/>
      <c r="HCI238" s="49"/>
      <c r="HCJ238" s="28"/>
      <c r="HCK238" s="196"/>
      <c r="HCL238" s="119"/>
      <c r="HCM238" s="47"/>
      <c r="HCN238" s="47"/>
      <c r="HCO238" s="48"/>
      <c r="HCP238" s="49"/>
      <c r="HCQ238" s="28"/>
      <c r="HCR238" s="196"/>
      <c r="HCS238" s="119"/>
      <c r="HCT238" s="47"/>
      <c r="HCU238" s="47"/>
      <c r="HCV238" s="48"/>
      <c r="HCW238" s="49"/>
      <c r="HCX238" s="28"/>
      <c r="HCY238" s="196"/>
      <c r="HCZ238" s="119"/>
      <c r="HDA238" s="47"/>
      <c r="HDB238" s="47"/>
      <c r="HDC238" s="48"/>
      <c r="HDD238" s="49"/>
      <c r="HDE238" s="28"/>
      <c r="HDF238" s="196"/>
      <c r="HDG238" s="119"/>
      <c r="HDH238" s="47"/>
      <c r="HDI238" s="47"/>
      <c r="HDJ238" s="48"/>
      <c r="HDK238" s="49"/>
      <c r="HDL238" s="28"/>
      <c r="HDM238" s="196"/>
      <c r="HDN238" s="119"/>
      <c r="HDO238" s="47"/>
      <c r="HDP238" s="47"/>
      <c r="HDQ238" s="48"/>
      <c r="HDR238" s="49"/>
      <c r="HDS238" s="28"/>
      <c r="HDT238" s="196"/>
      <c r="HDU238" s="119"/>
      <c r="HDV238" s="47"/>
      <c r="HDW238" s="47"/>
      <c r="HDX238" s="48"/>
      <c r="HDY238" s="49"/>
      <c r="HDZ238" s="28"/>
      <c r="HEA238" s="196"/>
      <c r="HEB238" s="119"/>
      <c r="HEC238" s="47"/>
      <c r="HED238" s="47"/>
      <c r="HEE238" s="48"/>
      <c r="HEF238" s="49"/>
      <c r="HEG238" s="28"/>
      <c r="HEH238" s="196"/>
      <c r="HEI238" s="119"/>
      <c r="HEJ238" s="47"/>
      <c r="HEK238" s="47"/>
      <c r="HEL238" s="48"/>
      <c r="HEM238" s="49"/>
      <c r="HEN238" s="28"/>
      <c r="HEO238" s="196"/>
      <c r="HEP238" s="119"/>
      <c r="HEQ238" s="47"/>
      <c r="HER238" s="47"/>
      <c r="HES238" s="48"/>
      <c r="HET238" s="49"/>
      <c r="HEU238" s="28"/>
      <c r="HEV238" s="196"/>
      <c r="HEW238" s="119"/>
      <c r="HEX238" s="47"/>
      <c r="HEY238" s="47"/>
      <c r="HEZ238" s="48"/>
      <c r="HFA238" s="49"/>
      <c r="HFB238" s="28"/>
      <c r="HFC238" s="196"/>
      <c r="HFD238" s="119"/>
      <c r="HFE238" s="47"/>
      <c r="HFF238" s="47"/>
      <c r="HFG238" s="48"/>
      <c r="HFH238" s="49"/>
      <c r="HFI238" s="28"/>
      <c r="HFJ238" s="196"/>
      <c r="HFK238" s="119"/>
      <c r="HFL238" s="47"/>
      <c r="HFM238" s="47"/>
      <c r="HFN238" s="48"/>
      <c r="HFO238" s="49"/>
      <c r="HFP238" s="28"/>
      <c r="HFQ238" s="196"/>
      <c r="HFR238" s="119"/>
      <c r="HFS238" s="47"/>
      <c r="HFT238" s="47"/>
      <c r="HFU238" s="48"/>
      <c r="HFV238" s="49"/>
      <c r="HFW238" s="28"/>
      <c r="HFX238" s="196"/>
      <c r="HFY238" s="119"/>
      <c r="HFZ238" s="47"/>
      <c r="HGA238" s="47"/>
      <c r="HGB238" s="48"/>
      <c r="HGC238" s="49"/>
      <c r="HGD238" s="28"/>
      <c r="HGE238" s="196"/>
      <c r="HGF238" s="119"/>
      <c r="HGG238" s="47"/>
      <c r="HGH238" s="47"/>
      <c r="HGI238" s="48"/>
      <c r="HGJ238" s="49"/>
      <c r="HGK238" s="28"/>
      <c r="HGL238" s="196"/>
      <c r="HGM238" s="119"/>
      <c r="HGN238" s="47"/>
      <c r="HGO238" s="47"/>
      <c r="HGP238" s="48"/>
      <c r="HGQ238" s="49"/>
      <c r="HGR238" s="28"/>
      <c r="HGS238" s="196"/>
      <c r="HGT238" s="119"/>
      <c r="HGU238" s="47"/>
      <c r="HGV238" s="47"/>
      <c r="HGW238" s="48"/>
      <c r="HGX238" s="49"/>
      <c r="HGY238" s="28"/>
      <c r="HGZ238" s="196"/>
      <c r="HHA238" s="119"/>
      <c r="HHB238" s="47"/>
      <c r="HHC238" s="47"/>
      <c r="HHD238" s="48"/>
      <c r="HHE238" s="49"/>
      <c r="HHF238" s="28"/>
      <c r="HHG238" s="196"/>
      <c r="HHH238" s="119"/>
      <c r="HHI238" s="47"/>
      <c r="HHJ238" s="47"/>
      <c r="HHK238" s="48"/>
      <c r="HHL238" s="49"/>
      <c r="HHM238" s="28"/>
      <c r="HHN238" s="196"/>
      <c r="HHO238" s="119"/>
      <c r="HHP238" s="47"/>
      <c r="HHQ238" s="47"/>
      <c r="HHR238" s="48"/>
      <c r="HHS238" s="49"/>
      <c r="HHT238" s="28"/>
      <c r="HHU238" s="196"/>
      <c r="HHV238" s="119"/>
      <c r="HHW238" s="47"/>
      <c r="HHX238" s="47"/>
      <c r="HHY238" s="48"/>
      <c r="HHZ238" s="49"/>
      <c r="HIA238" s="28"/>
      <c r="HIB238" s="196"/>
      <c r="HIC238" s="119"/>
      <c r="HID238" s="47"/>
      <c r="HIE238" s="47"/>
      <c r="HIF238" s="48"/>
      <c r="HIG238" s="49"/>
      <c r="HIH238" s="28"/>
      <c r="HII238" s="196"/>
      <c r="HIJ238" s="119"/>
      <c r="HIK238" s="47"/>
      <c r="HIL238" s="47"/>
      <c r="HIM238" s="48"/>
      <c r="HIN238" s="49"/>
      <c r="HIO238" s="28"/>
      <c r="HIP238" s="196"/>
      <c r="HIQ238" s="119"/>
      <c r="HIR238" s="47"/>
      <c r="HIS238" s="47"/>
      <c r="HIT238" s="48"/>
      <c r="HIU238" s="49"/>
      <c r="HIV238" s="28"/>
      <c r="HIW238" s="196"/>
      <c r="HIX238" s="119"/>
      <c r="HIY238" s="47"/>
      <c r="HIZ238" s="47"/>
      <c r="HJA238" s="48"/>
      <c r="HJB238" s="49"/>
      <c r="HJC238" s="28"/>
      <c r="HJD238" s="196"/>
      <c r="HJE238" s="119"/>
      <c r="HJF238" s="47"/>
      <c r="HJG238" s="47"/>
      <c r="HJH238" s="48"/>
      <c r="HJI238" s="49"/>
      <c r="HJJ238" s="28"/>
      <c r="HJK238" s="196"/>
      <c r="HJL238" s="119"/>
      <c r="HJM238" s="47"/>
      <c r="HJN238" s="47"/>
      <c r="HJO238" s="48"/>
      <c r="HJP238" s="49"/>
      <c r="HJQ238" s="28"/>
      <c r="HJR238" s="196"/>
      <c r="HJS238" s="119"/>
      <c r="HJT238" s="47"/>
      <c r="HJU238" s="47"/>
      <c r="HJV238" s="48"/>
      <c r="HJW238" s="49"/>
      <c r="HJX238" s="28"/>
      <c r="HJY238" s="196"/>
      <c r="HJZ238" s="119"/>
      <c r="HKA238" s="47"/>
      <c r="HKB238" s="47"/>
      <c r="HKC238" s="48"/>
      <c r="HKD238" s="49"/>
      <c r="HKE238" s="28"/>
      <c r="HKF238" s="196"/>
      <c r="HKG238" s="119"/>
      <c r="HKH238" s="47"/>
      <c r="HKI238" s="47"/>
      <c r="HKJ238" s="48"/>
      <c r="HKK238" s="49"/>
      <c r="HKL238" s="28"/>
      <c r="HKM238" s="196"/>
      <c r="HKN238" s="119"/>
      <c r="HKO238" s="47"/>
      <c r="HKP238" s="47"/>
      <c r="HKQ238" s="48"/>
      <c r="HKR238" s="49"/>
      <c r="HKS238" s="28"/>
      <c r="HKT238" s="196"/>
      <c r="HKU238" s="119"/>
      <c r="HKV238" s="47"/>
      <c r="HKW238" s="47"/>
      <c r="HKX238" s="48"/>
      <c r="HKY238" s="49"/>
      <c r="HKZ238" s="28"/>
      <c r="HLA238" s="196"/>
      <c r="HLB238" s="119"/>
      <c r="HLC238" s="47"/>
      <c r="HLD238" s="47"/>
      <c r="HLE238" s="48"/>
      <c r="HLF238" s="49"/>
      <c r="HLG238" s="28"/>
      <c r="HLH238" s="196"/>
      <c r="HLI238" s="119"/>
      <c r="HLJ238" s="47"/>
      <c r="HLK238" s="47"/>
      <c r="HLL238" s="48"/>
      <c r="HLM238" s="49"/>
      <c r="HLN238" s="28"/>
      <c r="HLO238" s="196"/>
      <c r="HLP238" s="119"/>
      <c r="HLQ238" s="47"/>
      <c r="HLR238" s="47"/>
      <c r="HLS238" s="48"/>
      <c r="HLT238" s="49"/>
      <c r="HLU238" s="28"/>
      <c r="HLV238" s="196"/>
      <c r="HLW238" s="119"/>
      <c r="HLX238" s="47"/>
      <c r="HLY238" s="47"/>
      <c r="HLZ238" s="48"/>
      <c r="HMA238" s="49"/>
      <c r="HMB238" s="28"/>
      <c r="HMC238" s="196"/>
      <c r="HMD238" s="119"/>
      <c r="HME238" s="47"/>
      <c r="HMF238" s="47"/>
      <c r="HMG238" s="48"/>
      <c r="HMH238" s="49"/>
      <c r="HMI238" s="28"/>
      <c r="HMJ238" s="196"/>
      <c r="HMK238" s="119"/>
      <c r="HML238" s="47"/>
      <c r="HMM238" s="47"/>
      <c r="HMN238" s="48"/>
      <c r="HMO238" s="49"/>
      <c r="HMP238" s="28"/>
      <c r="HMQ238" s="196"/>
      <c r="HMR238" s="119"/>
      <c r="HMS238" s="47"/>
      <c r="HMT238" s="47"/>
      <c r="HMU238" s="48"/>
      <c r="HMV238" s="49"/>
      <c r="HMW238" s="28"/>
      <c r="HMX238" s="196"/>
      <c r="HMY238" s="119"/>
      <c r="HMZ238" s="47"/>
      <c r="HNA238" s="47"/>
      <c r="HNB238" s="48"/>
      <c r="HNC238" s="49"/>
      <c r="HND238" s="28"/>
      <c r="HNE238" s="196"/>
      <c r="HNF238" s="119"/>
      <c r="HNG238" s="47"/>
      <c r="HNH238" s="47"/>
      <c r="HNI238" s="48"/>
      <c r="HNJ238" s="49"/>
      <c r="HNK238" s="28"/>
      <c r="HNL238" s="196"/>
      <c r="HNM238" s="119"/>
      <c r="HNN238" s="47"/>
      <c r="HNO238" s="47"/>
      <c r="HNP238" s="48"/>
      <c r="HNQ238" s="49"/>
      <c r="HNR238" s="28"/>
      <c r="HNS238" s="196"/>
      <c r="HNT238" s="119"/>
      <c r="HNU238" s="47"/>
      <c r="HNV238" s="47"/>
      <c r="HNW238" s="48"/>
      <c r="HNX238" s="49"/>
      <c r="HNY238" s="28"/>
      <c r="HNZ238" s="196"/>
      <c r="HOA238" s="119"/>
      <c r="HOB238" s="47"/>
      <c r="HOC238" s="47"/>
      <c r="HOD238" s="48"/>
      <c r="HOE238" s="49"/>
      <c r="HOF238" s="28"/>
      <c r="HOG238" s="196"/>
      <c r="HOH238" s="119"/>
      <c r="HOI238" s="47"/>
      <c r="HOJ238" s="47"/>
      <c r="HOK238" s="48"/>
      <c r="HOL238" s="49"/>
      <c r="HOM238" s="28"/>
      <c r="HON238" s="196"/>
      <c r="HOO238" s="119"/>
      <c r="HOP238" s="47"/>
      <c r="HOQ238" s="47"/>
      <c r="HOR238" s="48"/>
      <c r="HOS238" s="49"/>
      <c r="HOT238" s="28"/>
      <c r="HOU238" s="196"/>
      <c r="HOV238" s="119"/>
      <c r="HOW238" s="47"/>
      <c r="HOX238" s="47"/>
      <c r="HOY238" s="48"/>
      <c r="HOZ238" s="49"/>
      <c r="HPA238" s="28"/>
      <c r="HPB238" s="196"/>
      <c r="HPC238" s="119"/>
      <c r="HPD238" s="47"/>
      <c r="HPE238" s="47"/>
      <c r="HPF238" s="48"/>
      <c r="HPG238" s="49"/>
      <c r="HPH238" s="28"/>
      <c r="HPI238" s="196"/>
      <c r="HPJ238" s="119"/>
      <c r="HPK238" s="47"/>
      <c r="HPL238" s="47"/>
      <c r="HPM238" s="48"/>
      <c r="HPN238" s="49"/>
      <c r="HPO238" s="28"/>
      <c r="HPP238" s="196"/>
      <c r="HPQ238" s="119"/>
      <c r="HPR238" s="47"/>
      <c r="HPS238" s="47"/>
      <c r="HPT238" s="48"/>
      <c r="HPU238" s="49"/>
      <c r="HPV238" s="28"/>
      <c r="HPW238" s="196"/>
      <c r="HPX238" s="119"/>
      <c r="HPY238" s="47"/>
      <c r="HPZ238" s="47"/>
      <c r="HQA238" s="48"/>
      <c r="HQB238" s="49"/>
      <c r="HQC238" s="28"/>
      <c r="HQD238" s="196"/>
      <c r="HQE238" s="119"/>
      <c r="HQF238" s="47"/>
      <c r="HQG238" s="47"/>
      <c r="HQH238" s="48"/>
      <c r="HQI238" s="49"/>
      <c r="HQJ238" s="28"/>
      <c r="HQK238" s="196"/>
      <c r="HQL238" s="119"/>
      <c r="HQM238" s="47"/>
      <c r="HQN238" s="47"/>
      <c r="HQO238" s="48"/>
      <c r="HQP238" s="49"/>
      <c r="HQQ238" s="28"/>
      <c r="HQR238" s="196"/>
      <c r="HQS238" s="119"/>
      <c r="HQT238" s="47"/>
      <c r="HQU238" s="47"/>
      <c r="HQV238" s="48"/>
      <c r="HQW238" s="49"/>
      <c r="HQX238" s="28"/>
      <c r="HQY238" s="196"/>
      <c r="HQZ238" s="119"/>
      <c r="HRA238" s="47"/>
      <c r="HRB238" s="47"/>
      <c r="HRC238" s="48"/>
      <c r="HRD238" s="49"/>
      <c r="HRE238" s="28"/>
      <c r="HRF238" s="196"/>
      <c r="HRG238" s="119"/>
      <c r="HRH238" s="47"/>
      <c r="HRI238" s="47"/>
      <c r="HRJ238" s="48"/>
      <c r="HRK238" s="49"/>
      <c r="HRL238" s="28"/>
      <c r="HRM238" s="196"/>
      <c r="HRN238" s="119"/>
      <c r="HRO238" s="47"/>
      <c r="HRP238" s="47"/>
      <c r="HRQ238" s="48"/>
      <c r="HRR238" s="49"/>
      <c r="HRS238" s="28"/>
      <c r="HRT238" s="196"/>
      <c r="HRU238" s="119"/>
      <c r="HRV238" s="47"/>
      <c r="HRW238" s="47"/>
      <c r="HRX238" s="48"/>
      <c r="HRY238" s="49"/>
      <c r="HRZ238" s="28"/>
      <c r="HSA238" s="196"/>
      <c r="HSB238" s="119"/>
      <c r="HSC238" s="47"/>
      <c r="HSD238" s="47"/>
      <c r="HSE238" s="48"/>
      <c r="HSF238" s="49"/>
      <c r="HSG238" s="28"/>
      <c r="HSH238" s="196"/>
      <c r="HSI238" s="119"/>
      <c r="HSJ238" s="47"/>
      <c r="HSK238" s="47"/>
      <c r="HSL238" s="48"/>
      <c r="HSM238" s="49"/>
      <c r="HSN238" s="28"/>
      <c r="HSO238" s="196"/>
      <c r="HSP238" s="119"/>
      <c r="HSQ238" s="47"/>
      <c r="HSR238" s="47"/>
      <c r="HSS238" s="48"/>
      <c r="HST238" s="49"/>
      <c r="HSU238" s="28"/>
      <c r="HSV238" s="196"/>
      <c r="HSW238" s="119"/>
      <c r="HSX238" s="47"/>
      <c r="HSY238" s="47"/>
      <c r="HSZ238" s="48"/>
      <c r="HTA238" s="49"/>
      <c r="HTB238" s="28"/>
      <c r="HTC238" s="196"/>
      <c r="HTD238" s="119"/>
      <c r="HTE238" s="47"/>
      <c r="HTF238" s="47"/>
      <c r="HTG238" s="48"/>
      <c r="HTH238" s="49"/>
      <c r="HTI238" s="28"/>
      <c r="HTJ238" s="196"/>
      <c r="HTK238" s="119"/>
      <c r="HTL238" s="47"/>
      <c r="HTM238" s="47"/>
      <c r="HTN238" s="48"/>
      <c r="HTO238" s="49"/>
      <c r="HTP238" s="28"/>
      <c r="HTQ238" s="196"/>
      <c r="HTR238" s="119"/>
      <c r="HTS238" s="47"/>
      <c r="HTT238" s="47"/>
      <c r="HTU238" s="48"/>
      <c r="HTV238" s="49"/>
      <c r="HTW238" s="28"/>
      <c r="HTX238" s="196"/>
      <c r="HTY238" s="119"/>
      <c r="HTZ238" s="47"/>
      <c r="HUA238" s="47"/>
      <c r="HUB238" s="48"/>
      <c r="HUC238" s="49"/>
      <c r="HUD238" s="28"/>
      <c r="HUE238" s="196"/>
      <c r="HUF238" s="119"/>
      <c r="HUG238" s="47"/>
      <c r="HUH238" s="47"/>
      <c r="HUI238" s="48"/>
      <c r="HUJ238" s="49"/>
      <c r="HUK238" s="28"/>
      <c r="HUL238" s="196"/>
      <c r="HUM238" s="119"/>
      <c r="HUN238" s="47"/>
      <c r="HUO238" s="47"/>
      <c r="HUP238" s="48"/>
      <c r="HUQ238" s="49"/>
      <c r="HUR238" s="28"/>
      <c r="HUS238" s="196"/>
      <c r="HUT238" s="119"/>
      <c r="HUU238" s="47"/>
      <c r="HUV238" s="47"/>
      <c r="HUW238" s="48"/>
      <c r="HUX238" s="49"/>
      <c r="HUY238" s="28"/>
      <c r="HUZ238" s="196"/>
      <c r="HVA238" s="119"/>
      <c r="HVB238" s="47"/>
      <c r="HVC238" s="47"/>
      <c r="HVD238" s="48"/>
      <c r="HVE238" s="49"/>
      <c r="HVF238" s="28"/>
      <c r="HVG238" s="196"/>
      <c r="HVH238" s="119"/>
      <c r="HVI238" s="47"/>
      <c r="HVJ238" s="47"/>
      <c r="HVK238" s="48"/>
      <c r="HVL238" s="49"/>
      <c r="HVM238" s="28"/>
      <c r="HVN238" s="196"/>
      <c r="HVO238" s="119"/>
      <c r="HVP238" s="47"/>
      <c r="HVQ238" s="47"/>
      <c r="HVR238" s="48"/>
      <c r="HVS238" s="49"/>
      <c r="HVT238" s="28"/>
      <c r="HVU238" s="196"/>
      <c r="HVV238" s="119"/>
      <c r="HVW238" s="47"/>
      <c r="HVX238" s="47"/>
      <c r="HVY238" s="48"/>
      <c r="HVZ238" s="49"/>
      <c r="HWA238" s="28"/>
      <c r="HWB238" s="196"/>
      <c r="HWC238" s="119"/>
      <c r="HWD238" s="47"/>
      <c r="HWE238" s="47"/>
      <c r="HWF238" s="48"/>
      <c r="HWG238" s="49"/>
      <c r="HWH238" s="28"/>
      <c r="HWI238" s="196"/>
      <c r="HWJ238" s="119"/>
      <c r="HWK238" s="47"/>
      <c r="HWL238" s="47"/>
      <c r="HWM238" s="48"/>
      <c r="HWN238" s="49"/>
      <c r="HWO238" s="28"/>
      <c r="HWP238" s="196"/>
      <c r="HWQ238" s="119"/>
      <c r="HWR238" s="47"/>
      <c r="HWS238" s="47"/>
      <c r="HWT238" s="48"/>
      <c r="HWU238" s="49"/>
      <c r="HWV238" s="28"/>
      <c r="HWW238" s="196"/>
      <c r="HWX238" s="119"/>
      <c r="HWY238" s="47"/>
      <c r="HWZ238" s="47"/>
      <c r="HXA238" s="48"/>
      <c r="HXB238" s="49"/>
      <c r="HXC238" s="28"/>
      <c r="HXD238" s="196"/>
      <c r="HXE238" s="119"/>
      <c r="HXF238" s="47"/>
      <c r="HXG238" s="47"/>
      <c r="HXH238" s="48"/>
      <c r="HXI238" s="49"/>
      <c r="HXJ238" s="28"/>
      <c r="HXK238" s="196"/>
      <c r="HXL238" s="119"/>
      <c r="HXM238" s="47"/>
      <c r="HXN238" s="47"/>
      <c r="HXO238" s="48"/>
      <c r="HXP238" s="49"/>
      <c r="HXQ238" s="28"/>
      <c r="HXR238" s="196"/>
      <c r="HXS238" s="119"/>
      <c r="HXT238" s="47"/>
      <c r="HXU238" s="47"/>
      <c r="HXV238" s="48"/>
      <c r="HXW238" s="49"/>
      <c r="HXX238" s="28"/>
      <c r="HXY238" s="196"/>
      <c r="HXZ238" s="119"/>
      <c r="HYA238" s="47"/>
      <c r="HYB238" s="47"/>
      <c r="HYC238" s="48"/>
      <c r="HYD238" s="49"/>
      <c r="HYE238" s="28"/>
      <c r="HYF238" s="196"/>
      <c r="HYG238" s="119"/>
      <c r="HYH238" s="47"/>
      <c r="HYI238" s="47"/>
      <c r="HYJ238" s="48"/>
      <c r="HYK238" s="49"/>
      <c r="HYL238" s="28"/>
      <c r="HYM238" s="196"/>
      <c r="HYN238" s="119"/>
      <c r="HYO238" s="47"/>
      <c r="HYP238" s="47"/>
      <c r="HYQ238" s="48"/>
      <c r="HYR238" s="49"/>
      <c r="HYS238" s="28"/>
      <c r="HYT238" s="196"/>
      <c r="HYU238" s="119"/>
      <c r="HYV238" s="47"/>
      <c r="HYW238" s="47"/>
      <c r="HYX238" s="48"/>
      <c r="HYY238" s="49"/>
      <c r="HYZ238" s="28"/>
      <c r="HZA238" s="196"/>
      <c r="HZB238" s="119"/>
      <c r="HZC238" s="47"/>
      <c r="HZD238" s="47"/>
      <c r="HZE238" s="48"/>
      <c r="HZF238" s="49"/>
      <c r="HZG238" s="28"/>
      <c r="HZH238" s="196"/>
      <c r="HZI238" s="119"/>
      <c r="HZJ238" s="47"/>
      <c r="HZK238" s="47"/>
      <c r="HZL238" s="48"/>
      <c r="HZM238" s="49"/>
      <c r="HZN238" s="28"/>
      <c r="HZO238" s="196"/>
      <c r="HZP238" s="119"/>
      <c r="HZQ238" s="47"/>
      <c r="HZR238" s="47"/>
      <c r="HZS238" s="48"/>
      <c r="HZT238" s="49"/>
      <c r="HZU238" s="28"/>
      <c r="HZV238" s="196"/>
      <c r="HZW238" s="119"/>
      <c r="HZX238" s="47"/>
      <c r="HZY238" s="47"/>
      <c r="HZZ238" s="48"/>
      <c r="IAA238" s="49"/>
      <c r="IAB238" s="28"/>
      <c r="IAC238" s="196"/>
      <c r="IAD238" s="119"/>
      <c r="IAE238" s="47"/>
      <c r="IAF238" s="47"/>
      <c r="IAG238" s="48"/>
      <c r="IAH238" s="49"/>
      <c r="IAI238" s="28"/>
      <c r="IAJ238" s="196"/>
      <c r="IAK238" s="119"/>
      <c r="IAL238" s="47"/>
      <c r="IAM238" s="47"/>
      <c r="IAN238" s="48"/>
      <c r="IAO238" s="49"/>
      <c r="IAP238" s="28"/>
      <c r="IAQ238" s="196"/>
      <c r="IAR238" s="119"/>
      <c r="IAS238" s="47"/>
      <c r="IAT238" s="47"/>
      <c r="IAU238" s="48"/>
      <c r="IAV238" s="49"/>
      <c r="IAW238" s="28"/>
      <c r="IAX238" s="196"/>
      <c r="IAY238" s="119"/>
      <c r="IAZ238" s="47"/>
      <c r="IBA238" s="47"/>
      <c r="IBB238" s="48"/>
      <c r="IBC238" s="49"/>
      <c r="IBD238" s="28"/>
      <c r="IBE238" s="196"/>
      <c r="IBF238" s="119"/>
      <c r="IBG238" s="47"/>
      <c r="IBH238" s="47"/>
      <c r="IBI238" s="48"/>
      <c r="IBJ238" s="49"/>
      <c r="IBK238" s="28"/>
      <c r="IBL238" s="196"/>
      <c r="IBM238" s="119"/>
      <c r="IBN238" s="47"/>
      <c r="IBO238" s="47"/>
      <c r="IBP238" s="48"/>
      <c r="IBQ238" s="49"/>
      <c r="IBR238" s="28"/>
      <c r="IBS238" s="196"/>
      <c r="IBT238" s="119"/>
      <c r="IBU238" s="47"/>
      <c r="IBV238" s="47"/>
      <c r="IBW238" s="48"/>
      <c r="IBX238" s="49"/>
      <c r="IBY238" s="28"/>
      <c r="IBZ238" s="196"/>
      <c r="ICA238" s="119"/>
      <c r="ICB238" s="47"/>
      <c r="ICC238" s="47"/>
      <c r="ICD238" s="48"/>
      <c r="ICE238" s="49"/>
      <c r="ICF238" s="28"/>
      <c r="ICG238" s="196"/>
      <c r="ICH238" s="119"/>
      <c r="ICI238" s="47"/>
      <c r="ICJ238" s="47"/>
      <c r="ICK238" s="48"/>
      <c r="ICL238" s="49"/>
      <c r="ICM238" s="28"/>
      <c r="ICN238" s="196"/>
      <c r="ICO238" s="119"/>
      <c r="ICP238" s="47"/>
      <c r="ICQ238" s="47"/>
      <c r="ICR238" s="48"/>
      <c r="ICS238" s="49"/>
      <c r="ICT238" s="28"/>
      <c r="ICU238" s="196"/>
      <c r="ICV238" s="119"/>
      <c r="ICW238" s="47"/>
      <c r="ICX238" s="47"/>
      <c r="ICY238" s="48"/>
      <c r="ICZ238" s="49"/>
      <c r="IDA238" s="28"/>
      <c r="IDB238" s="196"/>
      <c r="IDC238" s="119"/>
      <c r="IDD238" s="47"/>
      <c r="IDE238" s="47"/>
      <c r="IDF238" s="48"/>
      <c r="IDG238" s="49"/>
      <c r="IDH238" s="28"/>
      <c r="IDI238" s="196"/>
      <c r="IDJ238" s="119"/>
      <c r="IDK238" s="47"/>
      <c r="IDL238" s="47"/>
      <c r="IDM238" s="48"/>
      <c r="IDN238" s="49"/>
      <c r="IDO238" s="28"/>
      <c r="IDP238" s="196"/>
      <c r="IDQ238" s="119"/>
      <c r="IDR238" s="47"/>
      <c r="IDS238" s="47"/>
      <c r="IDT238" s="48"/>
      <c r="IDU238" s="49"/>
      <c r="IDV238" s="28"/>
      <c r="IDW238" s="196"/>
      <c r="IDX238" s="119"/>
      <c r="IDY238" s="47"/>
      <c r="IDZ238" s="47"/>
      <c r="IEA238" s="48"/>
      <c r="IEB238" s="49"/>
      <c r="IEC238" s="28"/>
      <c r="IED238" s="196"/>
      <c r="IEE238" s="119"/>
      <c r="IEF238" s="47"/>
      <c r="IEG238" s="47"/>
      <c r="IEH238" s="48"/>
      <c r="IEI238" s="49"/>
      <c r="IEJ238" s="28"/>
      <c r="IEK238" s="196"/>
      <c r="IEL238" s="119"/>
      <c r="IEM238" s="47"/>
      <c r="IEN238" s="47"/>
      <c r="IEO238" s="48"/>
      <c r="IEP238" s="49"/>
      <c r="IEQ238" s="28"/>
      <c r="IER238" s="196"/>
      <c r="IES238" s="119"/>
      <c r="IET238" s="47"/>
      <c r="IEU238" s="47"/>
      <c r="IEV238" s="48"/>
      <c r="IEW238" s="49"/>
      <c r="IEX238" s="28"/>
      <c r="IEY238" s="196"/>
      <c r="IEZ238" s="119"/>
      <c r="IFA238" s="47"/>
      <c r="IFB238" s="47"/>
      <c r="IFC238" s="48"/>
      <c r="IFD238" s="49"/>
      <c r="IFE238" s="28"/>
      <c r="IFF238" s="196"/>
      <c r="IFG238" s="119"/>
      <c r="IFH238" s="47"/>
      <c r="IFI238" s="47"/>
      <c r="IFJ238" s="48"/>
      <c r="IFK238" s="49"/>
      <c r="IFL238" s="28"/>
      <c r="IFM238" s="196"/>
      <c r="IFN238" s="119"/>
      <c r="IFO238" s="47"/>
      <c r="IFP238" s="47"/>
      <c r="IFQ238" s="48"/>
      <c r="IFR238" s="49"/>
      <c r="IFS238" s="28"/>
      <c r="IFT238" s="196"/>
      <c r="IFU238" s="119"/>
      <c r="IFV238" s="47"/>
      <c r="IFW238" s="47"/>
      <c r="IFX238" s="48"/>
      <c r="IFY238" s="49"/>
      <c r="IFZ238" s="28"/>
      <c r="IGA238" s="196"/>
      <c r="IGB238" s="119"/>
      <c r="IGC238" s="47"/>
      <c r="IGD238" s="47"/>
      <c r="IGE238" s="48"/>
      <c r="IGF238" s="49"/>
      <c r="IGG238" s="28"/>
      <c r="IGH238" s="196"/>
      <c r="IGI238" s="119"/>
      <c r="IGJ238" s="47"/>
      <c r="IGK238" s="47"/>
      <c r="IGL238" s="48"/>
      <c r="IGM238" s="49"/>
      <c r="IGN238" s="28"/>
      <c r="IGO238" s="196"/>
      <c r="IGP238" s="119"/>
      <c r="IGQ238" s="47"/>
      <c r="IGR238" s="47"/>
      <c r="IGS238" s="48"/>
      <c r="IGT238" s="49"/>
      <c r="IGU238" s="28"/>
      <c r="IGV238" s="196"/>
      <c r="IGW238" s="119"/>
      <c r="IGX238" s="47"/>
      <c r="IGY238" s="47"/>
      <c r="IGZ238" s="48"/>
      <c r="IHA238" s="49"/>
      <c r="IHB238" s="28"/>
      <c r="IHC238" s="196"/>
      <c r="IHD238" s="119"/>
      <c r="IHE238" s="47"/>
      <c r="IHF238" s="47"/>
      <c r="IHG238" s="48"/>
      <c r="IHH238" s="49"/>
      <c r="IHI238" s="28"/>
      <c r="IHJ238" s="196"/>
      <c r="IHK238" s="119"/>
      <c r="IHL238" s="47"/>
      <c r="IHM238" s="47"/>
      <c r="IHN238" s="48"/>
      <c r="IHO238" s="49"/>
      <c r="IHP238" s="28"/>
      <c r="IHQ238" s="196"/>
      <c r="IHR238" s="119"/>
      <c r="IHS238" s="47"/>
      <c r="IHT238" s="47"/>
      <c r="IHU238" s="48"/>
      <c r="IHV238" s="49"/>
      <c r="IHW238" s="28"/>
      <c r="IHX238" s="196"/>
      <c r="IHY238" s="119"/>
      <c r="IHZ238" s="47"/>
      <c r="IIA238" s="47"/>
      <c r="IIB238" s="48"/>
      <c r="IIC238" s="49"/>
      <c r="IID238" s="28"/>
      <c r="IIE238" s="196"/>
      <c r="IIF238" s="119"/>
      <c r="IIG238" s="47"/>
      <c r="IIH238" s="47"/>
      <c r="III238" s="48"/>
      <c r="IIJ238" s="49"/>
      <c r="IIK238" s="28"/>
      <c r="IIL238" s="196"/>
      <c r="IIM238" s="119"/>
      <c r="IIN238" s="47"/>
      <c r="IIO238" s="47"/>
      <c r="IIP238" s="48"/>
      <c r="IIQ238" s="49"/>
      <c r="IIR238" s="28"/>
      <c r="IIS238" s="196"/>
      <c r="IIT238" s="119"/>
      <c r="IIU238" s="47"/>
      <c r="IIV238" s="47"/>
      <c r="IIW238" s="48"/>
      <c r="IIX238" s="49"/>
      <c r="IIY238" s="28"/>
      <c r="IIZ238" s="196"/>
      <c r="IJA238" s="119"/>
      <c r="IJB238" s="47"/>
      <c r="IJC238" s="47"/>
      <c r="IJD238" s="48"/>
      <c r="IJE238" s="49"/>
      <c r="IJF238" s="28"/>
      <c r="IJG238" s="196"/>
      <c r="IJH238" s="119"/>
      <c r="IJI238" s="47"/>
      <c r="IJJ238" s="47"/>
      <c r="IJK238" s="48"/>
      <c r="IJL238" s="49"/>
      <c r="IJM238" s="28"/>
      <c r="IJN238" s="196"/>
      <c r="IJO238" s="119"/>
      <c r="IJP238" s="47"/>
      <c r="IJQ238" s="47"/>
      <c r="IJR238" s="48"/>
      <c r="IJS238" s="49"/>
      <c r="IJT238" s="28"/>
      <c r="IJU238" s="196"/>
      <c r="IJV238" s="119"/>
      <c r="IJW238" s="47"/>
      <c r="IJX238" s="47"/>
      <c r="IJY238" s="48"/>
      <c r="IJZ238" s="49"/>
      <c r="IKA238" s="28"/>
      <c r="IKB238" s="196"/>
      <c r="IKC238" s="119"/>
      <c r="IKD238" s="47"/>
      <c r="IKE238" s="47"/>
      <c r="IKF238" s="48"/>
      <c r="IKG238" s="49"/>
      <c r="IKH238" s="28"/>
      <c r="IKI238" s="196"/>
      <c r="IKJ238" s="119"/>
      <c r="IKK238" s="47"/>
      <c r="IKL238" s="47"/>
      <c r="IKM238" s="48"/>
      <c r="IKN238" s="49"/>
      <c r="IKO238" s="28"/>
      <c r="IKP238" s="196"/>
      <c r="IKQ238" s="119"/>
      <c r="IKR238" s="47"/>
      <c r="IKS238" s="47"/>
      <c r="IKT238" s="48"/>
      <c r="IKU238" s="49"/>
      <c r="IKV238" s="28"/>
      <c r="IKW238" s="196"/>
      <c r="IKX238" s="119"/>
      <c r="IKY238" s="47"/>
      <c r="IKZ238" s="47"/>
      <c r="ILA238" s="48"/>
      <c r="ILB238" s="49"/>
      <c r="ILC238" s="28"/>
      <c r="ILD238" s="196"/>
      <c r="ILE238" s="119"/>
      <c r="ILF238" s="47"/>
      <c r="ILG238" s="47"/>
      <c r="ILH238" s="48"/>
      <c r="ILI238" s="49"/>
      <c r="ILJ238" s="28"/>
      <c r="ILK238" s="196"/>
      <c r="ILL238" s="119"/>
      <c r="ILM238" s="47"/>
      <c r="ILN238" s="47"/>
      <c r="ILO238" s="48"/>
      <c r="ILP238" s="49"/>
      <c r="ILQ238" s="28"/>
      <c r="ILR238" s="196"/>
      <c r="ILS238" s="119"/>
      <c r="ILT238" s="47"/>
      <c r="ILU238" s="47"/>
      <c r="ILV238" s="48"/>
      <c r="ILW238" s="49"/>
      <c r="ILX238" s="28"/>
      <c r="ILY238" s="196"/>
      <c r="ILZ238" s="119"/>
      <c r="IMA238" s="47"/>
      <c r="IMB238" s="47"/>
      <c r="IMC238" s="48"/>
      <c r="IMD238" s="49"/>
      <c r="IME238" s="28"/>
      <c r="IMF238" s="196"/>
      <c r="IMG238" s="119"/>
      <c r="IMH238" s="47"/>
      <c r="IMI238" s="47"/>
      <c r="IMJ238" s="48"/>
      <c r="IMK238" s="49"/>
      <c r="IML238" s="28"/>
      <c r="IMM238" s="196"/>
      <c r="IMN238" s="119"/>
      <c r="IMO238" s="47"/>
      <c r="IMP238" s="47"/>
      <c r="IMQ238" s="48"/>
      <c r="IMR238" s="49"/>
      <c r="IMS238" s="28"/>
      <c r="IMT238" s="196"/>
      <c r="IMU238" s="119"/>
      <c r="IMV238" s="47"/>
      <c r="IMW238" s="47"/>
      <c r="IMX238" s="48"/>
      <c r="IMY238" s="49"/>
      <c r="IMZ238" s="28"/>
      <c r="INA238" s="196"/>
      <c r="INB238" s="119"/>
      <c r="INC238" s="47"/>
      <c r="IND238" s="47"/>
      <c r="INE238" s="48"/>
      <c r="INF238" s="49"/>
      <c r="ING238" s="28"/>
      <c r="INH238" s="196"/>
      <c r="INI238" s="119"/>
      <c r="INJ238" s="47"/>
      <c r="INK238" s="47"/>
      <c r="INL238" s="48"/>
      <c r="INM238" s="49"/>
      <c r="INN238" s="28"/>
      <c r="INO238" s="196"/>
      <c r="INP238" s="119"/>
      <c r="INQ238" s="47"/>
      <c r="INR238" s="47"/>
      <c r="INS238" s="48"/>
      <c r="INT238" s="49"/>
      <c r="INU238" s="28"/>
      <c r="INV238" s="196"/>
      <c r="INW238" s="119"/>
      <c r="INX238" s="47"/>
      <c r="INY238" s="47"/>
      <c r="INZ238" s="48"/>
      <c r="IOA238" s="49"/>
      <c r="IOB238" s="28"/>
      <c r="IOC238" s="196"/>
      <c r="IOD238" s="119"/>
      <c r="IOE238" s="47"/>
      <c r="IOF238" s="47"/>
      <c r="IOG238" s="48"/>
      <c r="IOH238" s="49"/>
      <c r="IOI238" s="28"/>
      <c r="IOJ238" s="196"/>
      <c r="IOK238" s="119"/>
      <c r="IOL238" s="47"/>
      <c r="IOM238" s="47"/>
      <c r="ION238" s="48"/>
      <c r="IOO238" s="49"/>
      <c r="IOP238" s="28"/>
      <c r="IOQ238" s="196"/>
      <c r="IOR238" s="119"/>
      <c r="IOS238" s="47"/>
      <c r="IOT238" s="47"/>
      <c r="IOU238" s="48"/>
      <c r="IOV238" s="49"/>
      <c r="IOW238" s="28"/>
      <c r="IOX238" s="196"/>
      <c r="IOY238" s="119"/>
      <c r="IOZ238" s="47"/>
      <c r="IPA238" s="47"/>
      <c r="IPB238" s="48"/>
      <c r="IPC238" s="49"/>
      <c r="IPD238" s="28"/>
      <c r="IPE238" s="196"/>
      <c r="IPF238" s="119"/>
      <c r="IPG238" s="47"/>
      <c r="IPH238" s="47"/>
      <c r="IPI238" s="48"/>
      <c r="IPJ238" s="49"/>
      <c r="IPK238" s="28"/>
      <c r="IPL238" s="196"/>
      <c r="IPM238" s="119"/>
      <c r="IPN238" s="47"/>
      <c r="IPO238" s="47"/>
      <c r="IPP238" s="48"/>
      <c r="IPQ238" s="49"/>
      <c r="IPR238" s="28"/>
      <c r="IPS238" s="196"/>
      <c r="IPT238" s="119"/>
      <c r="IPU238" s="47"/>
      <c r="IPV238" s="47"/>
      <c r="IPW238" s="48"/>
      <c r="IPX238" s="49"/>
      <c r="IPY238" s="28"/>
      <c r="IPZ238" s="196"/>
      <c r="IQA238" s="119"/>
      <c r="IQB238" s="47"/>
      <c r="IQC238" s="47"/>
      <c r="IQD238" s="48"/>
      <c r="IQE238" s="49"/>
      <c r="IQF238" s="28"/>
      <c r="IQG238" s="196"/>
      <c r="IQH238" s="119"/>
      <c r="IQI238" s="47"/>
      <c r="IQJ238" s="47"/>
      <c r="IQK238" s="48"/>
      <c r="IQL238" s="49"/>
      <c r="IQM238" s="28"/>
      <c r="IQN238" s="196"/>
      <c r="IQO238" s="119"/>
      <c r="IQP238" s="47"/>
      <c r="IQQ238" s="47"/>
      <c r="IQR238" s="48"/>
      <c r="IQS238" s="49"/>
      <c r="IQT238" s="28"/>
      <c r="IQU238" s="196"/>
      <c r="IQV238" s="119"/>
      <c r="IQW238" s="47"/>
      <c r="IQX238" s="47"/>
      <c r="IQY238" s="48"/>
      <c r="IQZ238" s="49"/>
      <c r="IRA238" s="28"/>
      <c r="IRB238" s="196"/>
      <c r="IRC238" s="119"/>
      <c r="IRD238" s="47"/>
      <c r="IRE238" s="47"/>
      <c r="IRF238" s="48"/>
      <c r="IRG238" s="49"/>
      <c r="IRH238" s="28"/>
      <c r="IRI238" s="196"/>
      <c r="IRJ238" s="119"/>
      <c r="IRK238" s="47"/>
      <c r="IRL238" s="47"/>
      <c r="IRM238" s="48"/>
      <c r="IRN238" s="49"/>
      <c r="IRO238" s="28"/>
      <c r="IRP238" s="196"/>
      <c r="IRQ238" s="119"/>
      <c r="IRR238" s="47"/>
      <c r="IRS238" s="47"/>
      <c r="IRT238" s="48"/>
      <c r="IRU238" s="49"/>
      <c r="IRV238" s="28"/>
      <c r="IRW238" s="196"/>
      <c r="IRX238" s="119"/>
      <c r="IRY238" s="47"/>
      <c r="IRZ238" s="47"/>
      <c r="ISA238" s="48"/>
      <c r="ISB238" s="49"/>
      <c r="ISC238" s="28"/>
      <c r="ISD238" s="196"/>
      <c r="ISE238" s="119"/>
      <c r="ISF238" s="47"/>
      <c r="ISG238" s="47"/>
      <c r="ISH238" s="48"/>
      <c r="ISI238" s="49"/>
      <c r="ISJ238" s="28"/>
      <c r="ISK238" s="196"/>
      <c r="ISL238" s="119"/>
      <c r="ISM238" s="47"/>
      <c r="ISN238" s="47"/>
      <c r="ISO238" s="48"/>
      <c r="ISP238" s="49"/>
      <c r="ISQ238" s="28"/>
      <c r="ISR238" s="196"/>
      <c r="ISS238" s="119"/>
      <c r="IST238" s="47"/>
      <c r="ISU238" s="47"/>
      <c r="ISV238" s="48"/>
      <c r="ISW238" s="49"/>
      <c r="ISX238" s="28"/>
      <c r="ISY238" s="196"/>
      <c r="ISZ238" s="119"/>
      <c r="ITA238" s="47"/>
      <c r="ITB238" s="47"/>
      <c r="ITC238" s="48"/>
      <c r="ITD238" s="49"/>
      <c r="ITE238" s="28"/>
      <c r="ITF238" s="196"/>
      <c r="ITG238" s="119"/>
      <c r="ITH238" s="47"/>
      <c r="ITI238" s="47"/>
      <c r="ITJ238" s="48"/>
      <c r="ITK238" s="49"/>
      <c r="ITL238" s="28"/>
      <c r="ITM238" s="196"/>
      <c r="ITN238" s="119"/>
      <c r="ITO238" s="47"/>
      <c r="ITP238" s="47"/>
      <c r="ITQ238" s="48"/>
      <c r="ITR238" s="49"/>
      <c r="ITS238" s="28"/>
      <c r="ITT238" s="196"/>
      <c r="ITU238" s="119"/>
      <c r="ITV238" s="47"/>
      <c r="ITW238" s="47"/>
      <c r="ITX238" s="48"/>
      <c r="ITY238" s="49"/>
      <c r="ITZ238" s="28"/>
      <c r="IUA238" s="196"/>
      <c r="IUB238" s="119"/>
      <c r="IUC238" s="47"/>
      <c r="IUD238" s="47"/>
      <c r="IUE238" s="48"/>
      <c r="IUF238" s="49"/>
      <c r="IUG238" s="28"/>
      <c r="IUH238" s="196"/>
      <c r="IUI238" s="119"/>
      <c r="IUJ238" s="47"/>
      <c r="IUK238" s="47"/>
      <c r="IUL238" s="48"/>
      <c r="IUM238" s="49"/>
      <c r="IUN238" s="28"/>
      <c r="IUO238" s="196"/>
      <c r="IUP238" s="119"/>
      <c r="IUQ238" s="47"/>
      <c r="IUR238" s="47"/>
      <c r="IUS238" s="48"/>
      <c r="IUT238" s="49"/>
      <c r="IUU238" s="28"/>
      <c r="IUV238" s="196"/>
      <c r="IUW238" s="119"/>
      <c r="IUX238" s="47"/>
      <c r="IUY238" s="47"/>
      <c r="IUZ238" s="48"/>
      <c r="IVA238" s="49"/>
      <c r="IVB238" s="28"/>
      <c r="IVC238" s="196"/>
      <c r="IVD238" s="119"/>
      <c r="IVE238" s="47"/>
      <c r="IVF238" s="47"/>
      <c r="IVG238" s="48"/>
      <c r="IVH238" s="49"/>
      <c r="IVI238" s="28"/>
      <c r="IVJ238" s="196"/>
      <c r="IVK238" s="119"/>
      <c r="IVL238" s="47"/>
      <c r="IVM238" s="47"/>
      <c r="IVN238" s="48"/>
      <c r="IVO238" s="49"/>
      <c r="IVP238" s="28"/>
      <c r="IVQ238" s="196"/>
      <c r="IVR238" s="119"/>
      <c r="IVS238" s="47"/>
      <c r="IVT238" s="47"/>
      <c r="IVU238" s="48"/>
      <c r="IVV238" s="49"/>
      <c r="IVW238" s="28"/>
      <c r="IVX238" s="196"/>
      <c r="IVY238" s="119"/>
      <c r="IVZ238" s="47"/>
      <c r="IWA238" s="47"/>
      <c r="IWB238" s="48"/>
      <c r="IWC238" s="49"/>
      <c r="IWD238" s="28"/>
      <c r="IWE238" s="196"/>
      <c r="IWF238" s="119"/>
      <c r="IWG238" s="47"/>
      <c r="IWH238" s="47"/>
      <c r="IWI238" s="48"/>
      <c r="IWJ238" s="49"/>
      <c r="IWK238" s="28"/>
      <c r="IWL238" s="196"/>
      <c r="IWM238" s="119"/>
      <c r="IWN238" s="47"/>
      <c r="IWO238" s="47"/>
      <c r="IWP238" s="48"/>
      <c r="IWQ238" s="49"/>
      <c r="IWR238" s="28"/>
      <c r="IWS238" s="196"/>
      <c r="IWT238" s="119"/>
      <c r="IWU238" s="47"/>
      <c r="IWV238" s="47"/>
      <c r="IWW238" s="48"/>
      <c r="IWX238" s="49"/>
      <c r="IWY238" s="28"/>
      <c r="IWZ238" s="196"/>
      <c r="IXA238" s="119"/>
      <c r="IXB238" s="47"/>
      <c r="IXC238" s="47"/>
      <c r="IXD238" s="48"/>
      <c r="IXE238" s="49"/>
      <c r="IXF238" s="28"/>
      <c r="IXG238" s="196"/>
      <c r="IXH238" s="119"/>
      <c r="IXI238" s="47"/>
      <c r="IXJ238" s="47"/>
      <c r="IXK238" s="48"/>
      <c r="IXL238" s="49"/>
      <c r="IXM238" s="28"/>
      <c r="IXN238" s="196"/>
      <c r="IXO238" s="119"/>
      <c r="IXP238" s="47"/>
      <c r="IXQ238" s="47"/>
      <c r="IXR238" s="48"/>
      <c r="IXS238" s="49"/>
      <c r="IXT238" s="28"/>
      <c r="IXU238" s="196"/>
      <c r="IXV238" s="119"/>
      <c r="IXW238" s="47"/>
      <c r="IXX238" s="47"/>
      <c r="IXY238" s="48"/>
      <c r="IXZ238" s="49"/>
      <c r="IYA238" s="28"/>
      <c r="IYB238" s="196"/>
      <c r="IYC238" s="119"/>
      <c r="IYD238" s="47"/>
      <c r="IYE238" s="47"/>
      <c r="IYF238" s="48"/>
      <c r="IYG238" s="49"/>
      <c r="IYH238" s="28"/>
      <c r="IYI238" s="196"/>
      <c r="IYJ238" s="119"/>
      <c r="IYK238" s="47"/>
      <c r="IYL238" s="47"/>
      <c r="IYM238" s="48"/>
      <c r="IYN238" s="49"/>
      <c r="IYO238" s="28"/>
      <c r="IYP238" s="196"/>
      <c r="IYQ238" s="119"/>
      <c r="IYR238" s="47"/>
      <c r="IYS238" s="47"/>
      <c r="IYT238" s="48"/>
      <c r="IYU238" s="49"/>
      <c r="IYV238" s="28"/>
      <c r="IYW238" s="196"/>
      <c r="IYX238" s="119"/>
      <c r="IYY238" s="47"/>
      <c r="IYZ238" s="47"/>
      <c r="IZA238" s="48"/>
      <c r="IZB238" s="49"/>
      <c r="IZC238" s="28"/>
      <c r="IZD238" s="196"/>
      <c r="IZE238" s="119"/>
      <c r="IZF238" s="47"/>
      <c r="IZG238" s="47"/>
      <c r="IZH238" s="48"/>
      <c r="IZI238" s="49"/>
      <c r="IZJ238" s="28"/>
      <c r="IZK238" s="196"/>
      <c r="IZL238" s="119"/>
      <c r="IZM238" s="47"/>
      <c r="IZN238" s="47"/>
      <c r="IZO238" s="48"/>
      <c r="IZP238" s="49"/>
      <c r="IZQ238" s="28"/>
      <c r="IZR238" s="196"/>
      <c r="IZS238" s="119"/>
      <c r="IZT238" s="47"/>
      <c r="IZU238" s="47"/>
      <c r="IZV238" s="48"/>
      <c r="IZW238" s="49"/>
      <c r="IZX238" s="28"/>
      <c r="IZY238" s="196"/>
      <c r="IZZ238" s="119"/>
      <c r="JAA238" s="47"/>
      <c r="JAB238" s="47"/>
      <c r="JAC238" s="48"/>
      <c r="JAD238" s="49"/>
      <c r="JAE238" s="28"/>
      <c r="JAF238" s="196"/>
      <c r="JAG238" s="119"/>
      <c r="JAH238" s="47"/>
      <c r="JAI238" s="47"/>
      <c r="JAJ238" s="48"/>
      <c r="JAK238" s="49"/>
      <c r="JAL238" s="28"/>
      <c r="JAM238" s="196"/>
      <c r="JAN238" s="119"/>
      <c r="JAO238" s="47"/>
      <c r="JAP238" s="47"/>
      <c r="JAQ238" s="48"/>
      <c r="JAR238" s="49"/>
      <c r="JAS238" s="28"/>
      <c r="JAT238" s="196"/>
      <c r="JAU238" s="119"/>
      <c r="JAV238" s="47"/>
      <c r="JAW238" s="47"/>
      <c r="JAX238" s="48"/>
      <c r="JAY238" s="49"/>
      <c r="JAZ238" s="28"/>
      <c r="JBA238" s="196"/>
      <c r="JBB238" s="119"/>
      <c r="JBC238" s="47"/>
      <c r="JBD238" s="47"/>
      <c r="JBE238" s="48"/>
      <c r="JBF238" s="49"/>
      <c r="JBG238" s="28"/>
      <c r="JBH238" s="196"/>
      <c r="JBI238" s="119"/>
      <c r="JBJ238" s="47"/>
      <c r="JBK238" s="47"/>
      <c r="JBL238" s="48"/>
      <c r="JBM238" s="49"/>
      <c r="JBN238" s="28"/>
      <c r="JBO238" s="196"/>
      <c r="JBP238" s="119"/>
      <c r="JBQ238" s="47"/>
      <c r="JBR238" s="47"/>
      <c r="JBS238" s="48"/>
      <c r="JBT238" s="49"/>
      <c r="JBU238" s="28"/>
      <c r="JBV238" s="196"/>
      <c r="JBW238" s="119"/>
      <c r="JBX238" s="47"/>
      <c r="JBY238" s="47"/>
      <c r="JBZ238" s="48"/>
      <c r="JCA238" s="49"/>
      <c r="JCB238" s="28"/>
      <c r="JCC238" s="196"/>
      <c r="JCD238" s="119"/>
      <c r="JCE238" s="47"/>
      <c r="JCF238" s="47"/>
      <c r="JCG238" s="48"/>
      <c r="JCH238" s="49"/>
      <c r="JCI238" s="28"/>
      <c r="JCJ238" s="196"/>
      <c r="JCK238" s="119"/>
      <c r="JCL238" s="47"/>
      <c r="JCM238" s="47"/>
      <c r="JCN238" s="48"/>
      <c r="JCO238" s="49"/>
      <c r="JCP238" s="28"/>
      <c r="JCQ238" s="196"/>
      <c r="JCR238" s="119"/>
      <c r="JCS238" s="47"/>
      <c r="JCT238" s="47"/>
      <c r="JCU238" s="48"/>
      <c r="JCV238" s="49"/>
      <c r="JCW238" s="28"/>
      <c r="JCX238" s="196"/>
      <c r="JCY238" s="119"/>
      <c r="JCZ238" s="47"/>
      <c r="JDA238" s="47"/>
      <c r="JDB238" s="48"/>
      <c r="JDC238" s="49"/>
      <c r="JDD238" s="28"/>
      <c r="JDE238" s="196"/>
      <c r="JDF238" s="119"/>
      <c r="JDG238" s="47"/>
      <c r="JDH238" s="47"/>
      <c r="JDI238" s="48"/>
      <c r="JDJ238" s="49"/>
      <c r="JDK238" s="28"/>
      <c r="JDL238" s="196"/>
      <c r="JDM238" s="119"/>
      <c r="JDN238" s="47"/>
      <c r="JDO238" s="47"/>
      <c r="JDP238" s="48"/>
      <c r="JDQ238" s="49"/>
      <c r="JDR238" s="28"/>
      <c r="JDS238" s="196"/>
      <c r="JDT238" s="119"/>
      <c r="JDU238" s="47"/>
      <c r="JDV238" s="47"/>
      <c r="JDW238" s="48"/>
      <c r="JDX238" s="49"/>
      <c r="JDY238" s="28"/>
      <c r="JDZ238" s="196"/>
      <c r="JEA238" s="119"/>
      <c r="JEB238" s="47"/>
      <c r="JEC238" s="47"/>
      <c r="JED238" s="48"/>
      <c r="JEE238" s="49"/>
      <c r="JEF238" s="28"/>
      <c r="JEG238" s="196"/>
      <c r="JEH238" s="119"/>
      <c r="JEI238" s="47"/>
      <c r="JEJ238" s="47"/>
      <c r="JEK238" s="48"/>
      <c r="JEL238" s="49"/>
      <c r="JEM238" s="28"/>
      <c r="JEN238" s="196"/>
      <c r="JEO238" s="119"/>
      <c r="JEP238" s="47"/>
      <c r="JEQ238" s="47"/>
      <c r="JER238" s="48"/>
      <c r="JES238" s="49"/>
      <c r="JET238" s="28"/>
      <c r="JEU238" s="196"/>
      <c r="JEV238" s="119"/>
      <c r="JEW238" s="47"/>
      <c r="JEX238" s="47"/>
      <c r="JEY238" s="48"/>
      <c r="JEZ238" s="49"/>
      <c r="JFA238" s="28"/>
      <c r="JFB238" s="196"/>
      <c r="JFC238" s="119"/>
      <c r="JFD238" s="47"/>
      <c r="JFE238" s="47"/>
      <c r="JFF238" s="48"/>
      <c r="JFG238" s="49"/>
      <c r="JFH238" s="28"/>
      <c r="JFI238" s="196"/>
      <c r="JFJ238" s="119"/>
      <c r="JFK238" s="47"/>
      <c r="JFL238" s="47"/>
      <c r="JFM238" s="48"/>
      <c r="JFN238" s="49"/>
      <c r="JFO238" s="28"/>
      <c r="JFP238" s="196"/>
      <c r="JFQ238" s="119"/>
      <c r="JFR238" s="47"/>
      <c r="JFS238" s="47"/>
      <c r="JFT238" s="48"/>
      <c r="JFU238" s="49"/>
      <c r="JFV238" s="28"/>
      <c r="JFW238" s="196"/>
      <c r="JFX238" s="119"/>
      <c r="JFY238" s="47"/>
      <c r="JFZ238" s="47"/>
      <c r="JGA238" s="48"/>
      <c r="JGB238" s="49"/>
      <c r="JGC238" s="28"/>
      <c r="JGD238" s="196"/>
      <c r="JGE238" s="119"/>
      <c r="JGF238" s="47"/>
      <c r="JGG238" s="47"/>
      <c r="JGH238" s="48"/>
      <c r="JGI238" s="49"/>
      <c r="JGJ238" s="28"/>
      <c r="JGK238" s="196"/>
      <c r="JGL238" s="119"/>
      <c r="JGM238" s="47"/>
      <c r="JGN238" s="47"/>
      <c r="JGO238" s="48"/>
      <c r="JGP238" s="49"/>
      <c r="JGQ238" s="28"/>
      <c r="JGR238" s="196"/>
      <c r="JGS238" s="119"/>
      <c r="JGT238" s="47"/>
      <c r="JGU238" s="47"/>
      <c r="JGV238" s="48"/>
      <c r="JGW238" s="49"/>
      <c r="JGX238" s="28"/>
      <c r="JGY238" s="196"/>
      <c r="JGZ238" s="119"/>
      <c r="JHA238" s="47"/>
      <c r="JHB238" s="47"/>
      <c r="JHC238" s="48"/>
      <c r="JHD238" s="49"/>
      <c r="JHE238" s="28"/>
      <c r="JHF238" s="196"/>
      <c r="JHG238" s="119"/>
      <c r="JHH238" s="47"/>
      <c r="JHI238" s="47"/>
      <c r="JHJ238" s="48"/>
      <c r="JHK238" s="49"/>
      <c r="JHL238" s="28"/>
      <c r="JHM238" s="196"/>
      <c r="JHN238" s="119"/>
      <c r="JHO238" s="47"/>
      <c r="JHP238" s="47"/>
      <c r="JHQ238" s="48"/>
      <c r="JHR238" s="49"/>
      <c r="JHS238" s="28"/>
      <c r="JHT238" s="196"/>
      <c r="JHU238" s="119"/>
      <c r="JHV238" s="47"/>
      <c r="JHW238" s="47"/>
      <c r="JHX238" s="48"/>
      <c r="JHY238" s="49"/>
      <c r="JHZ238" s="28"/>
      <c r="JIA238" s="196"/>
      <c r="JIB238" s="119"/>
      <c r="JIC238" s="47"/>
      <c r="JID238" s="47"/>
      <c r="JIE238" s="48"/>
      <c r="JIF238" s="49"/>
      <c r="JIG238" s="28"/>
      <c r="JIH238" s="196"/>
      <c r="JII238" s="119"/>
      <c r="JIJ238" s="47"/>
      <c r="JIK238" s="47"/>
      <c r="JIL238" s="48"/>
      <c r="JIM238" s="49"/>
      <c r="JIN238" s="28"/>
      <c r="JIO238" s="196"/>
      <c r="JIP238" s="119"/>
      <c r="JIQ238" s="47"/>
      <c r="JIR238" s="47"/>
      <c r="JIS238" s="48"/>
      <c r="JIT238" s="49"/>
      <c r="JIU238" s="28"/>
      <c r="JIV238" s="196"/>
      <c r="JIW238" s="119"/>
      <c r="JIX238" s="47"/>
      <c r="JIY238" s="47"/>
      <c r="JIZ238" s="48"/>
      <c r="JJA238" s="49"/>
      <c r="JJB238" s="28"/>
      <c r="JJC238" s="196"/>
      <c r="JJD238" s="119"/>
      <c r="JJE238" s="47"/>
      <c r="JJF238" s="47"/>
      <c r="JJG238" s="48"/>
      <c r="JJH238" s="49"/>
      <c r="JJI238" s="28"/>
      <c r="JJJ238" s="196"/>
      <c r="JJK238" s="119"/>
      <c r="JJL238" s="47"/>
      <c r="JJM238" s="47"/>
      <c r="JJN238" s="48"/>
      <c r="JJO238" s="49"/>
      <c r="JJP238" s="28"/>
      <c r="JJQ238" s="196"/>
      <c r="JJR238" s="119"/>
      <c r="JJS238" s="47"/>
      <c r="JJT238" s="47"/>
      <c r="JJU238" s="48"/>
      <c r="JJV238" s="49"/>
      <c r="JJW238" s="28"/>
      <c r="JJX238" s="196"/>
      <c r="JJY238" s="119"/>
      <c r="JJZ238" s="47"/>
      <c r="JKA238" s="47"/>
      <c r="JKB238" s="48"/>
      <c r="JKC238" s="49"/>
      <c r="JKD238" s="28"/>
      <c r="JKE238" s="196"/>
      <c r="JKF238" s="119"/>
      <c r="JKG238" s="47"/>
      <c r="JKH238" s="47"/>
      <c r="JKI238" s="48"/>
      <c r="JKJ238" s="49"/>
      <c r="JKK238" s="28"/>
      <c r="JKL238" s="196"/>
      <c r="JKM238" s="119"/>
      <c r="JKN238" s="47"/>
      <c r="JKO238" s="47"/>
      <c r="JKP238" s="48"/>
      <c r="JKQ238" s="49"/>
      <c r="JKR238" s="28"/>
      <c r="JKS238" s="196"/>
      <c r="JKT238" s="119"/>
      <c r="JKU238" s="47"/>
      <c r="JKV238" s="47"/>
      <c r="JKW238" s="48"/>
      <c r="JKX238" s="49"/>
      <c r="JKY238" s="28"/>
      <c r="JKZ238" s="196"/>
      <c r="JLA238" s="119"/>
      <c r="JLB238" s="47"/>
      <c r="JLC238" s="47"/>
      <c r="JLD238" s="48"/>
      <c r="JLE238" s="49"/>
      <c r="JLF238" s="28"/>
      <c r="JLG238" s="196"/>
      <c r="JLH238" s="119"/>
      <c r="JLI238" s="47"/>
      <c r="JLJ238" s="47"/>
      <c r="JLK238" s="48"/>
      <c r="JLL238" s="49"/>
      <c r="JLM238" s="28"/>
      <c r="JLN238" s="196"/>
      <c r="JLO238" s="119"/>
      <c r="JLP238" s="47"/>
      <c r="JLQ238" s="47"/>
      <c r="JLR238" s="48"/>
      <c r="JLS238" s="49"/>
      <c r="JLT238" s="28"/>
      <c r="JLU238" s="196"/>
      <c r="JLV238" s="119"/>
      <c r="JLW238" s="47"/>
      <c r="JLX238" s="47"/>
      <c r="JLY238" s="48"/>
      <c r="JLZ238" s="49"/>
      <c r="JMA238" s="28"/>
      <c r="JMB238" s="196"/>
      <c r="JMC238" s="119"/>
      <c r="JMD238" s="47"/>
      <c r="JME238" s="47"/>
      <c r="JMF238" s="48"/>
      <c r="JMG238" s="49"/>
      <c r="JMH238" s="28"/>
      <c r="JMI238" s="196"/>
      <c r="JMJ238" s="119"/>
      <c r="JMK238" s="47"/>
      <c r="JML238" s="47"/>
      <c r="JMM238" s="48"/>
      <c r="JMN238" s="49"/>
      <c r="JMO238" s="28"/>
      <c r="JMP238" s="196"/>
      <c r="JMQ238" s="119"/>
      <c r="JMR238" s="47"/>
      <c r="JMS238" s="47"/>
      <c r="JMT238" s="48"/>
      <c r="JMU238" s="49"/>
      <c r="JMV238" s="28"/>
      <c r="JMW238" s="196"/>
      <c r="JMX238" s="119"/>
      <c r="JMY238" s="47"/>
      <c r="JMZ238" s="47"/>
      <c r="JNA238" s="48"/>
      <c r="JNB238" s="49"/>
      <c r="JNC238" s="28"/>
      <c r="JND238" s="196"/>
      <c r="JNE238" s="119"/>
      <c r="JNF238" s="47"/>
      <c r="JNG238" s="47"/>
      <c r="JNH238" s="48"/>
      <c r="JNI238" s="49"/>
      <c r="JNJ238" s="28"/>
      <c r="JNK238" s="196"/>
      <c r="JNL238" s="119"/>
      <c r="JNM238" s="47"/>
      <c r="JNN238" s="47"/>
      <c r="JNO238" s="48"/>
      <c r="JNP238" s="49"/>
      <c r="JNQ238" s="28"/>
      <c r="JNR238" s="196"/>
      <c r="JNS238" s="119"/>
      <c r="JNT238" s="47"/>
      <c r="JNU238" s="47"/>
      <c r="JNV238" s="48"/>
      <c r="JNW238" s="49"/>
      <c r="JNX238" s="28"/>
      <c r="JNY238" s="196"/>
      <c r="JNZ238" s="119"/>
      <c r="JOA238" s="47"/>
      <c r="JOB238" s="47"/>
      <c r="JOC238" s="48"/>
      <c r="JOD238" s="49"/>
      <c r="JOE238" s="28"/>
      <c r="JOF238" s="196"/>
      <c r="JOG238" s="119"/>
      <c r="JOH238" s="47"/>
      <c r="JOI238" s="47"/>
      <c r="JOJ238" s="48"/>
      <c r="JOK238" s="49"/>
      <c r="JOL238" s="28"/>
      <c r="JOM238" s="196"/>
      <c r="JON238" s="119"/>
      <c r="JOO238" s="47"/>
      <c r="JOP238" s="47"/>
      <c r="JOQ238" s="48"/>
      <c r="JOR238" s="49"/>
      <c r="JOS238" s="28"/>
      <c r="JOT238" s="196"/>
      <c r="JOU238" s="119"/>
      <c r="JOV238" s="47"/>
      <c r="JOW238" s="47"/>
      <c r="JOX238" s="48"/>
      <c r="JOY238" s="49"/>
      <c r="JOZ238" s="28"/>
      <c r="JPA238" s="196"/>
      <c r="JPB238" s="119"/>
      <c r="JPC238" s="47"/>
      <c r="JPD238" s="47"/>
      <c r="JPE238" s="48"/>
      <c r="JPF238" s="49"/>
      <c r="JPG238" s="28"/>
      <c r="JPH238" s="196"/>
      <c r="JPI238" s="119"/>
      <c r="JPJ238" s="47"/>
      <c r="JPK238" s="47"/>
      <c r="JPL238" s="48"/>
      <c r="JPM238" s="49"/>
      <c r="JPN238" s="28"/>
      <c r="JPO238" s="196"/>
      <c r="JPP238" s="119"/>
      <c r="JPQ238" s="47"/>
      <c r="JPR238" s="47"/>
      <c r="JPS238" s="48"/>
      <c r="JPT238" s="49"/>
      <c r="JPU238" s="28"/>
      <c r="JPV238" s="196"/>
      <c r="JPW238" s="119"/>
      <c r="JPX238" s="47"/>
      <c r="JPY238" s="47"/>
      <c r="JPZ238" s="48"/>
      <c r="JQA238" s="49"/>
      <c r="JQB238" s="28"/>
      <c r="JQC238" s="196"/>
      <c r="JQD238" s="119"/>
      <c r="JQE238" s="47"/>
      <c r="JQF238" s="47"/>
      <c r="JQG238" s="48"/>
      <c r="JQH238" s="49"/>
      <c r="JQI238" s="28"/>
      <c r="JQJ238" s="196"/>
      <c r="JQK238" s="119"/>
      <c r="JQL238" s="47"/>
      <c r="JQM238" s="47"/>
      <c r="JQN238" s="48"/>
      <c r="JQO238" s="49"/>
      <c r="JQP238" s="28"/>
      <c r="JQQ238" s="196"/>
      <c r="JQR238" s="119"/>
      <c r="JQS238" s="47"/>
      <c r="JQT238" s="47"/>
      <c r="JQU238" s="48"/>
      <c r="JQV238" s="49"/>
      <c r="JQW238" s="28"/>
      <c r="JQX238" s="196"/>
      <c r="JQY238" s="119"/>
      <c r="JQZ238" s="47"/>
      <c r="JRA238" s="47"/>
      <c r="JRB238" s="48"/>
      <c r="JRC238" s="49"/>
      <c r="JRD238" s="28"/>
      <c r="JRE238" s="196"/>
      <c r="JRF238" s="119"/>
      <c r="JRG238" s="47"/>
      <c r="JRH238" s="47"/>
      <c r="JRI238" s="48"/>
      <c r="JRJ238" s="49"/>
      <c r="JRK238" s="28"/>
      <c r="JRL238" s="196"/>
      <c r="JRM238" s="119"/>
      <c r="JRN238" s="47"/>
      <c r="JRO238" s="47"/>
      <c r="JRP238" s="48"/>
      <c r="JRQ238" s="49"/>
      <c r="JRR238" s="28"/>
      <c r="JRS238" s="196"/>
      <c r="JRT238" s="119"/>
      <c r="JRU238" s="47"/>
      <c r="JRV238" s="47"/>
      <c r="JRW238" s="48"/>
      <c r="JRX238" s="49"/>
      <c r="JRY238" s="28"/>
      <c r="JRZ238" s="196"/>
      <c r="JSA238" s="119"/>
      <c r="JSB238" s="47"/>
      <c r="JSC238" s="47"/>
      <c r="JSD238" s="48"/>
      <c r="JSE238" s="49"/>
      <c r="JSF238" s="28"/>
      <c r="JSG238" s="196"/>
      <c r="JSH238" s="119"/>
      <c r="JSI238" s="47"/>
      <c r="JSJ238" s="47"/>
      <c r="JSK238" s="48"/>
      <c r="JSL238" s="49"/>
      <c r="JSM238" s="28"/>
      <c r="JSN238" s="196"/>
      <c r="JSO238" s="119"/>
      <c r="JSP238" s="47"/>
      <c r="JSQ238" s="47"/>
      <c r="JSR238" s="48"/>
      <c r="JSS238" s="49"/>
      <c r="JST238" s="28"/>
      <c r="JSU238" s="196"/>
      <c r="JSV238" s="119"/>
      <c r="JSW238" s="47"/>
      <c r="JSX238" s="47"/>
      <c r="JSY238" s="48"/>
      <c r="JSZ238" s="49"/>
      <c r="JTA238" s="28"/>
      <c r="JTB238" s="196"/>
      <c r="JTC238" s="119"/>
      <c r="JTD238" s="47"/>
      <c r="JTE238" s="47"/>
      <c r="JTF238" s="48"/>
      <c r="JTG238" s="49"/>
      <c r="JTH238" s="28"/>
      <c r="JTI238" s="196"/>
      <c r="JTJ238" s="119"/>
      <c r="JTK238" s="47"/>
      <c r="JTL238" s="47"/>
      <c r="JTM238" s="48"/>
      <c r="JTN238" s="49"/>
      <c r="JTO238" s="28"/>
      <c r="JTP238" s="196"/>
      <c r="JTQ238" s="119"/>
      <c r="JTR238" s="47"/>
      <c r="JTS238" s="47"/>
      <c r="JTT238" s="48"/>
      <c r="JTU238" s="49"/>
      <c r="JTV238" s="28"/>
      <c r="JTW238" s="196"/>
      <c r="JTX238" s="119"/>
      <c r="JTY238" s="47"/>
      <c r="JTZ238" s="47"/>
      <c r="JUA238" s="48"/>
      <c r="JUB238" s="49"/>
      <c r="JUC238" s="28"/>
      <c r="JUD238" s="196"/>
      <c r="JUE238" s="119"/>
      <c r="JUF238" s="47"/>
      <c r="JUG238" s="47"/>
      <c r="JUH238" s="48"/>
      <c r="JUI238" s="49"/>
      <c r="JUJ238" s="28"/>
      <c r="JUK238" s="196"/>
      <c r="JUL238" s="119"/>
      <c r="JUM238" s="47"/>
      <c r="JUN238" s="47"/>
      <c r="JUO238" s="48"/>
      <c r="JUP238" s="49"/>
      <c r="JUQ238" s="28"/>
      <c r="JUR238" s="196"/>
      <c r="JUS238" s="119"/>
      <c r="JUT238" s="47"/>
      <c r="JUU238" s="47"/>
      <c r="JUV238" s="48"/>
      <c r="JUW238" s="49"/>
      <c r="JUX238" s="28"/>
      <c r="JUY238" s="196"/>
      <c r="JUZ238" s="119"/>
      <c r="JVA238" s="47"/>
      <c r="JVB238" s="47"/>
      <c r="JVC238" s="48"/>
      <c r="JVD238" s="49"/>
      <c r="JVE238" s="28"/>
      <c r="JVF238" s="196"/>
      <c r="JVG238" s="119"/>
      <c r="JVH238" s="47"/>
      <c r="JVI238" s="47"/>
      <c r="JVJ238" s="48"/>
      <c r="JVK238" s="49"/>
      <c r="JVL238" s="28"/>
      <c r="JVM238" s="196"/>
      <c r="JVN238" s="119"/>
      <c r="JVO238" s="47"/>
      <c r="JVP238" s="47"/>
      <c r="JVQ238" s="48"/>
      <c r="JVR238" s="49"/>
      <c r="JVS238" s="28"/>
      <c r="JVT238" s="196"/>
      <c r="JVU238" s="119"/>
      <c r="JVV238" s="47"/>
      <c r="JVW238" s="47"/>
      <c r="JVX238" s="48"/>
      <c r="JVY238" s="49"/>
      <c r="JVZ238" s="28"/>
      <c r="JWA238" s="196"/>
      <c r="JWB238" s="119"/>
      <c r="JWC238" s="47"/>
      <c r="JWD238" s="47"/>
      <c r="JWE238" s="48"/>
      <c r="JWF238" s="49"/>
      <c r="JWG238" s="28"/>
      <c r="JWH238" s="196"/>
      <c r="JWI238" s="119"/>
      <c r="JWJ238" s="47"/>
      <c r="JWK238" s="47"/>
      <c r="JWL238" s="48"/>
      <c r="JWM238" s="49"/>
      <c r="JWN238" s="28"/>
      <c r="JWO238" s="196"/>
      <c r="JWP238" s="119"/>
      <c r="JWQ238" s="47"/>
      <c r="JWR238" s="47"/>
      <c r="JWS238" s="48"/>
      <c r="JWT238" s="49"/>
      <c r="JWU238" s="28"/>
      <c r="JWV238" s="196"/>
      <c r="JWW238" s="119"/>
      <c r="JWX238" s="47"/>
      <c r="JWY238" s="47"/>
      <c r="JWZ238" s="48"/>
      <c r="JXA238" s="49"/>
      <c r="JXB238" s="28"/>
      <c r="JXC238" s="196"/>
      <c r="JXD238" s="119"/>
      <c r="JXE238" s="47"/>
      <c r="JXF238" s="47"/>
      <c r="JXG238" s="48"/>
      <c r="JXH238" s="49"/>
      <c r="JXI238" s="28"/>
      <c r="JXJ238" s="196"/>
      <c r="JXK238" s="119"/>
      <c r="JXL238" s="47"/>
      <c r="JXM238" s="47"/>
      <c r="JXN238" s="48"/>
      <c r="JXO238" s="49"/>
      <c r="JXP238" s="28"/>
      <c r="JXQ238" s="196"/>
      <c r="JXR238" s="119"/>
      <c r="JXS238" s="47"/>
      <c r="JXT238" s="47"/>
      <c r="JXU238" s="48"/>
      <c r="JXV238" s="49"/>
      <c r="JXW238" s="28"/>
      <c r="JXX238" s="196"/>
      <c r="JXY238" s="119"/>
      <c r="JXZ238" s="47"/>
      <c r="JYA238" s="47"/>
      <c r="JYB238" s="48"/>
      <c r="JYC238" s="49"/>
      <c r="JYD238" s="28"/>
      <c r="JYE238" s="196"/>
      <c r="JYF238" s="119"/>
      <c r="JYG238" s="47"/>
      <c r="JYH238" s="47"/>
      <c r="JYI238" s="48"/>
      <c r="JYJ238" s="49"/>
      <c r="JYK238" s="28"/>
      <c r="JYL238" s="196"/>
      <c r="JYM238" s="119"/>
      <c r="JYN238" s="47"/>
      <c r="JYO238" s="47"/>
      <c r="JYP238" s="48"/>
      <c r="JYQ238" s="49"/>
      <c r="JYR238" s="28"/>
      <c r="JYS238" s="196"/>
      <c r="JYT238" s="119"/>
      <c r="JYU238" s="47"/>
      <c r="JYV238" s="47"/>
      <c r="JYW238" s="48"/>
      <c r="JYX238" s="49"/>
      <c r="JYY238" s="28"/>
      <c r="JYZ238" s="196"/>
      <c r="JZA238" s="119"/>
      <c r="JZB238" s="47"/>
      <c r="JZC238" s="47"/>
      <c r="JZD238" s="48"/>
      <c r="JZE238" s="49"/>
      <c r="JZF238" s="28"/>
      <c r="JZG238" s="196"/>
      <c r="JZH238" s="119"/>
      <c r="JZI238" s="47"/>
      <c r="JZJ238" s="47"/>
      <c r="JZK238" s="48"/>
      <c r="JZL238" s="49"/>
      <c r="JZM238" s="28"/>
      <c r="JZN238" s="196"/>
      <c r="JZO238" s="119"/>
      <c r="JZP238" s="47"/>
      <c r="JZQ238" s="47"/>
      <c r="JZR238" s="48"/>
      <c r="JZS238" s="49"/>
      <c r="JZT238" s="28"/>
      <c r="JZU238" s="196"/>
      <c r="JZV238" s="119"/>
      <c r="JZW238" s="47"/>
      <c r="JZX238" s="47"/>
      <c r="JZY238" s="48"/>
      <c r="JZZ238" s="49"/>
      <c r="KAA238" s="28"/>
      <c r="KAB238" s="196"/>
      <c r="KAC238" s="119"/>
      <c r="KAD238" s="47"/>
      <c r="KAE238" s="47"/>
      <c r="KAF238" s="48"/>
      <c r="KAG238" s="49"/>
      <c r="KAH238" s="28"/>
      <c r="KAI238" s="196"/>
      <c r="KAJ238" s="119"/>
      <c r="KAK238" s="47"/>
      <c r="KAL238" s="47"/>
      <c r="KAM238" s="48"/>
      <c r="KAN238" s="49"/>
      <c r="KAO238" s="28"/>
      <c r="KAP238" s="196"/>
      <c r="KAQ238" s="119"/>
      <c r="KAR238" s="47"/>
      <c r="KAS238" s="47"/>
      <c r="KAT238" s="48"/>
      <c r="KAU238" s="49"/>
      <c r="KAV238" s="28"/>
      <c r="KAW238" s="196"/>
      <c r="KAX238" s="119"/>
      <c r="KAY238" s="47"/>
      <c r="KAZ238" s="47"/>
      <c r="KBA238" s="48"/>
      <c r="KBB238" s="49"/>
      <c r="KBC238" s="28"/>
      <c r="KBD238" s="196"/>
      <c r="KBE238" s="119"/>
      <c r="KBF238" s="47"/>
      <c r="KBG238" s="47"/>
      <c r="KBH238" s="48"/>
      <c r="KBI238" s="49"/>
      <c r="KBJ238" s="28"/>
      <c r="KBK238" s="196"/>
      <c r="KBL238" s="119"/>
      <c r="KBM238" s="47"/>
      <c r="KBN238" s="47"/>
      <c r="KBO238" s="48"/>
      <c r="KBP238" s="49"/>
      <c r="KBQ238" s="28"/>
      <c r="KBR238" s="196"/>
      <c r="KBS238" s="119"/>
      <c r="KBT238" s="47"/>
      <c r="KBU238" s="47"/>
      <c r="KBV238" s="48"/>
      <c r="KBW238" s="49"/>
      <c r="KBX238" s="28"/>
      <c r="KBY238" s="196"/>
      <c r="KBZ238" s="119"/>
      <c r="KCA238" s="47"/>
      <c r="KCB238" s="47"/>
      <c r="KCC238" s="48"/>
      <c r="KCD238" s="49"/>
      <c r="KCE238" s="28"/>
      <c r="KCF238" s="196"/>
      <c r="KCG238" s="119"/>
      <c r="KCH238" s="47"/>
      <c r="KCI238" s="47"/>
      <c r="KCJ238" s="48"/>
      <c r="KCK238" s="49"/>
      <c r="KCL238" s="28"/>
      <c r="KCM238" s="196"/>
      <c r="KCN238" s="119"/>
      <c r="KCO238" s="47"/>
      <c r="KCP238" s="47"/>
      <c r="KCQ238" s="48"/>
      <c r="KCR238" s="49"/>
      <c r="KCS238" s="28"/>
      <c r="KCT238" s="196"/>
      <c r="KCU238" s="119"/>
      <c r="KCV238" s="47"/>
      <c r="KCW238" s="47"/>
      <c r="KCX238" s="48"/>
      <c r="KCY238" s="49"/>
      <c r="KCZ238" s="28"/>
      <c r="KDA238" s="196"/>
      <c r="KDB238" s="119"/>
      <c r="KDC238" s="47"/>
      <c r="KDD238" s="47"/>
      <c r="KDE238" s="48"/>
      <c r="KDF238" s="49"/>
      <c r="KDG238" s="28"/>
      <c r="KDH238" s="196"/>
      <c r="KDI238" s="119"/>
      <c r="KDJ238" s="47"/>
      <c r="KDK238" s="47"/>
      <c r="KDL238" s="48"/>
      <c r="KDM238" s="49"/>
      <c r="KDN238" s="28"/>
      <c r="KDO238" s="196"/>
      <c r="KDP238" s="119"/>
      <c r="KDQ238" s="47"/>
      <c r="KDR238" s="47"/>
      <c r="KDS238" s="48"/>
      <c r="KDT238" s="49"/>
      <c r="KDU238" s="28"/>
      <c r="KDV238" s="196"/>
      <c r="KDW238" s="119"/>
      <c r="KDX238" s="47"/>
      <c r="KDY238" s="47"/>
      <c r="KDZ238" s="48"/>
      <c r="KEA238" s="49"/>
      <c r="KEB238" s="28"/>
      <c r="KEC238" s="196"/>
      <c r="KED238" s="119"/>
      <c r="KEE238" s="47"/>
      <c r="KEF238" s="47"/>
      <c r="KEG238" s="48"/>
      <c r="KEH238" s="49"/>
      <c r="KEI238" s="28"/>
      <c r="KEJ238" s="196"/>
      <c r="KEK238" s="119"/>
      <c r="KEL238" s="47"/>
      <c r="KEM238" s="47"/>
      <c r="KEN238" s="48"/>
      <c r="KEO238" s="49"/>
      <c r="KEP238" s="28"/>
      <c r="KEQ238" s="196"/>
      <c r="KER238" s="119"/>
      <c r="KES238" s="47"/>
      <c r="KET238" s="47"/>
      <c r="KEU238" s="48"/>
      <c r="KEV238" s="49"/>
      <c r="KEW238" s="28"/>
      <c r="KEX238" s="196"/>
      <c r="KEY238" s="119"/>
      <c r="KEZ238" s="47"/>
      <c r="KFA238" s="47"/>
      <c r="KFB238" s="48"/>
      <c r="KFC238" s="49"/>
      <c r="KFD238" s="28"/>
      <c r="KFE238" s="196"/>
      <c r="KFF238" s="119"/>
      <c r="KFG238" s="47"/>
      <c r="KFH238" s="47"/>
      <c r="KFI238" s="48"/>
      <c r="KFJ238" s="49"/>
      <c r="KFK238" s="28"/>
      <c r="KFL238" s="196"/>
      <c r="KFM238" s="119"/>
      <c r="KFN238" s="47"/>
      <c r="KFO238" s="47"/>
      <c r="KFP238" s="48"/>
      <c r="KFQ238" s="49"/>
      <c r="KFR238" s="28"/>
      <c r="KFS238" s="196"/>
      <c r="KFT238" s="119"/>
      <c r="KFU238" s="47"/>
      <c r="KFV238" s="47"/>
      <c r="KFW238" s="48"/>
      <c r="KFX238" s="49"/>
      <c r="KFY238" s="28"/>
      <c r="KFZ238" s="196"/>
      <c r="KGA238" s="119"/>
      <c r="KGB238" s="47"/>
      <c r="KGC238" s="47"/>
      <c r="KGD238" s="48"/>
      <c r="KGE238" s="49"/>
      <c r="KGF238" s="28"/>
      <c r="KGG238" s="196"/>
      <c r="KGH238" s="119"/>
      <c r="KGI238" s="47"/>
      <c r="KGJ238" s="47"/>
      <c r="KGK238" s="48"/>
      <c r="KGL238" s="49"/>
      <c r="KGM238" s="28"/>
      <c r="KGN238" s="196"/>
      <c r="KGO238" s="119"/>
      <c r="KGP238" s="47"/>
      <c r="KGQ238" s="47"/>
      <c r="KGR238" s="48"/>
      <c r="KGS238" s="49"/>
      <c r="KGT238" s="28"/>
      <c r="KGU238" s="196"/>
      <c r="KGV238" s="119"/>
      <c r="KGW238" s="47"/>
      <c r="KGX238" s="47"/>
      <c r="KGY238" s="48"/>
      <c r="KGZ238" s="49"/>
      <c r="KHA238" s="28"/>
      <c r="KHB238" s="196"/>
      <c r="KHC238" s="119"/>
      <c r="KHD238" s="47"/>
      <c r="KHE238" s="47"/>
      <c r="KHF238" s="48"/>
      <c r="KHG238" s="49"/>
      <c r="KHH238" s="28"/>
      <c r="KHI238" s="196"/>
      <c r="KHJ238" s="119"/>
      <c r="KHK238" s="47"/>
      <c r="KHL238" s="47"/>
      <c r="KHM238" s="48"/>
      <c r="KHN238" s="49"/>
      <c r="KHO238" s="28"/>
      <c r="KHP238" s="196"/>
      <c r="KHQ238" s="119"/>
      <c r="KHR238" s="47"/>
      <c r="KHS238" s="47"/>
      <c r="KHT238" s="48"/>
      <c r="KHU238" s="49"/>
      <c r="KHV238" s="28"/>
      <c r="KHW238" s="196"/>
      <c r="KHX238" s="119"/>
      <c r="KHY238" s="47"/>
      <c r="KHZ238" s="47"/>
      <c r="KIA238" s="48"/>
      <c r="KIB238" s="49"/>
      <c r="KIC238" s="28"/>
      <c r="KID238" s="196"/>
      <c r="KIE238" s="119"/>
      <c r="KIF238" s="47"/>
      <c r="KIG238" s="47"/>
      <c r="KIH238" s="48"/>
      <c r="KII238" s="49"/>
      <c r="KIJ238" s="28"/>
      <c r="KIK238" s="196"/>
      <c r="KIL238" s="119"/>
      <c r="KIM238" s="47"/>
      <c r="KIN238" s="47"/>
      <c r="KIO238" s="48"/>
      <c r="KIP238" s="49"/>
      <c r="KIQ238" s="28"/>
      <c r="KIR238" s="196"/>
      <c r="KIS238" s="119"/>
      <c r="KIT238" s="47"/>
      <c r="KIU238" s="47"/>
      <c r="KIV238" s="48"/>
      <c r="KIW238" s="49"/>
      <c r="KIX238" s="28"/>
      <c r="KIY238" s="196"/>
      <c r="KIZ238" s="119"/>
      <c r="KJA238" s="47"/>
      <c r="KJB238" s="47"/>
      <c r="KJC238" s="48"/>
      <c r="KJD238" s="49"/>
      <c r="KJE238" s="28"/>
      <c r="KJF238" s="196"/>
      <c r="KJG238" s="119"/>
      <c r="KJH238" s="47"/>
      <c r="KJI238" s="47"/>
      <c r="KJJ238" s="48"/>
      <c r="KJK238" s="49"/>
      <c r="KJL238" s="28"/>
      <c r="KJM238" s="196"/>
      <c r="KJN238" s="119"/>
      <c r="KJO238" s="47"/>
      <c r="KJP238" s="47"/>
      <c r="KJQ238" s="48"/>
      <c r="KJR238" s="49"/>
      <c r="KJS238" s="28"/>
      <c r="KJT238" s="196"/>
      <c r="KJU238" s="119"/>
      <c r="KJV238" s="47"/>
      <c r="KJW238" s="47"/>
      <c r="KJX238" s="48"/>
      <c r="KJY238" s="49"/>
      <c r="KJZ238" s="28"/>
      <c r="KKA238" s="196"/>
      <c r="KKB238" s="119"/>
      <c r="KKC238" s="47"/>
      <c r="KKD238" s="47"/>
      <c r="KKE238" s="48"/>
      <c r="KKF238" s="49"/>
      <c r="KKG238" s="28"/>
      <c r="KKH238" s="196"/>
      <c r="KKI238" s="119"/>
      <c r="KKJ238" s="47"/>
      <c r="KKK238" s="47"/>
      <c r="KKL238" s="48"/>
      <c r="KKM238" s="49"/>
      <c r="KKN238" s="28"/>
      <c r="KKO238" s="196"/>
      <c r="KKP238" s="119"/>
      <c r="KKQ238" s="47"/>
      <c r="KKR238" s="47"/>
      <c r="KKS238" s="48"/>
      <c r="KKT238" s="49"/>
      <c r="KKU238" s="28"/>
      <c r="KKV238" s="196"/>
      <c r="KKW238" s="119"/>
      <c r="KKX238" s="47"/>
      <c r="KKY238" s="47"/>
      <c r="KKZ238" s="48"/>
      <c r="KLA238" s="49"/>
      <c r="KLB238" s="28"/>
      <c r="KLC238" s="196"/>
      <c r="KLD238" s="119"/>
      <c r="KLE238" s="47"/>
      <c r="KLF238" s="47"/>
      <c r="KLG238" s="48"/>
      <c r="KLH238" s="49"/>
      <c r="KLI238" s="28"/>
      <c r="KLJ238" s="196"/>
      <c r="KLK238" s="119"/>
      <c r="KLL238" s="47"/>
      <c r="KLM238" s="47"/>
      <c r="KLN238" s="48"/>
      <c r="KLO238" s="49"/>
      <c r="KLP238" s="28"/>
      <c r="KLQ238" s="196"/>
      <c r="KLR238" s="119"/>
      <c r="KLS238" s="47"/>
      <c r="KLT238" s="47"/>
      <c r="KLU238" s="48"/>
      <c r="KLV238" s="49"/>
      <c r="KLW238" s="28"/>
      <c r="KLX238" s="196"/>
      <c r="KLY238" s="119"/>
      <c r="KLZ238" s="47"/>
      <c r="KMA238" s="47"/>
      <c r="KMB238" s="48"/>
      <c r="KMC238" s="49"/>
      <c r="KMD238" s="28"/>
      <c r="KME238" s="196"/>
      <c r="KMF238" s="119"/>
      <c r="KMG238" s="47"/>
      <c r="KMH238" s="47"/>
      <c r="KMI238" s="48"/>
      <c r="KMJ238" s="49"/>
      <c r="KMK238" s="28"/>
      <c r="KML238" s="196"/>
      <c r="KMM238" s="119"/>
      <c r="KMN238" s="47"/>
      <c r="KMO238" s="47"/>
      <c r="KMP238" s="48"/>
      <c r="KMQ238" s="49"/>
      <c r="KMR238" s="28"/>
      <c r="KMS238" s="196"/>
      <c r="KMT238" s="119"/>
      <c r="KMU238" s="47"/>
      <c r="KMV238" s="47"/>
      <c r="KMW238" s="48"/>
      <c r="KMX238" s="49"/>
      <c r="KMY238" s="28"/>
      <c r="KMZ238" s="196"/>
      <c r="KNA238" s="119"/>
      <c r="KNB238" s="47"/>
      <c r="KNC238" s="47"/>
      <c r="KND238" s="48"/>
      <c r="KNE238" s="49"/>
      <c r="KNF238" s="28"/>
      <c r="KNG238" s="196"/>
      <c r="KNH238" s="119"/>
      <c r="KNI238" s="47"/>
      <c r="KNJ238" s="47"/>
      <c r="KNK238" s="48"/>
      <c r="KNL238" s="49"/>
      <c r="KNM238" s="28"/>
      <c r="KNN238" s="196"/>
      <c r="KNO238" s="119"/>
      <c r="KNP238" s="47"/>
      <c r="KNQ238" s="47"/>
      <c r="KNR238" s="48"/>
      <c r="KNS238" s="49"/>
      <c r="KNT238" s="28"/>
      <c r="KNU238" s="196"/>
      <c r="KNV238" s="119"/>
      <c r="KNW238" s="47"/>
      <c r="KNX238" s="47"/>
      <c r="KNY238" s="48"/>
      <c r="KNZ238" s="49"/>
      <c r="KOA238" s="28"/>
      <c r="KOB238" s="196"/>
      <c r="KOC238" s="119"/>
      <c r="KOD238" s="47"/>
      <c r="KOE238" s="47"/>
      <c r="KOF238" s="48"/>
      <c r="KOG238" s="49"/>
      <c r="KOH238" s="28"/>
      <c r="KOI238" s="196"/>
      <c r="KOJ238" s="119"/>
      <c r="KOK238" s="47"/>
      <c r="KOL238" s="47"/>
      <c r="KOM238" s="48"/>
      <c r="KON238" s="49"/>
      <c r="KOO238" s="28"/>
      <c r="KOP238" s="196"/>
      <c r="KOQ238" s="119"/>
      <c r="KOR238" s="47"/>
      <c r="KOS238" s="47"/>
      <c r="KOT238" s="48"/>
      <c r="KOU238" s="49"/>
      <c r="KOV238" s="28"/>
      <c r="KOW238" s="196"/>
      <c r="KOX238" s="119"/>
      <c r="KOY238" s="47"/>
      <c r="KOZ238" s="47"/>
      <c r="KPA238" s="48"/>
      <c r="KPB238" s="49"/>
      <c r="KPC238" s="28"/>
      <c r="KPD238" s="196"/>
      <c r="KPE238" s="119"/>
      <c r="KPF238" s="47"/>
      <c r="KPG238" s="47"/>
      <c r="KPH238" s="48"/>
      <c r="KPI238" s="49"/>
      <c r="KPJ238" s="28"/>
      <c r="KPK238" s="196"/>
      <c r="KPL238" s="119"/>
      <c r="KPM238" s="47"/>
      <c r="KPN238" s="47"/>
      <c r="KPO238" s="48"/>
      <c r="KPP238" s="49"/>
      <c r="KPQ238" s="28"/>
      <c r="KPR238" s="196"/>
      <c r="KPS238" s="119"/>
      <c r="KPT238" s="47"/>
      <c r="KPU238" s="47"/>
      <c r="KPV238" s="48"/>
      <c r="KPW238" s="49"/>
      <c r="KPX238" s="28"/>
      <c r="KPY238" s="196"/>
      <c r="KPZ238" s="119"/>
      <c r="KQA238" s="47"/>
      <c r="KQB238" s="47"/>
      <c r="KQC238" s="48"/>
      <c r="KQD238" s="49"/>
      <c r="KQE238" s="28"/>
      <c r="KQF238" s="196"/>
      <c r="KQG238" s="119"/>
      <c r="KQH238" s="47"/>
      <c r="KQI238" s="47"/>
      <c r="KQJ238" s="48"/>
      <c r="KQK238" s="49"/>
      <c r="KQL238" s="28"/>
      <c r="KQM238" s="196"/>
      <c r="KQN238" s="119"/>
      <c r="KQO238" s="47"/>
      <c r="KQP238" s="47"/>
      <c r="KQQ238" s="48"/>
      <c r="KQR238" s="49"/>
      <c r="KQS238" s="28"/>
      <c r="KQT238" s="196"/>
      <c r="KQU238" s="119"/>
      <c r="KQV238" s="47"/>
      <c r="KQW238" s="47"/>
      <c r="KQX238" s="48"/>
      <c r="KQY238" s="49"/>
      <c r="KQZ238" s="28"/>
      <c r="KRA238" s="196"/>
      <c r="KRB238" s="119"/>
      <c r="KRC238" s="47"/>
      <c r="KRD238" s="47"/>
      <c r="KRE238" s="48"/>
      <c r="KRF238" s="49"/>
      <c r="KRG238" s="28"/>
      <c r="KRH238" s="196"/>
      <c r="KRI238" s="119"/>
      <c r="KRJ238" s="47"/>
      <c r="KRK238" s="47"/>
      <c r="KRL238" s="48"/>
      <c r="KRM238" s="49"/>
      <c r="KRN238" s="28"/>
      <c r="KRO238" s="196"/>
      <c r="KRP238" s="119"/>
      <c r="KRQ238" s="47"/>
      <c r="KRR238" s="47"/>
      <c r="KRS238" s="48"/>
      <c r="KRT238" s="49"/>
      <c r="KRU238" s="28"/>
      <c r="KRV238" s="196"/>
      <c r="KRW238" s="119"/>
      <c r="KRX238" s="47"/>
      <c r="KRY238" s="47"/>
      <c r="KRZ238" s="48"/>
      <c r="KSA238" s="49"/>
      <c r="KSB238" s="28"/>
      <c r="KSC238" s="196"/>
      <c r="KSD238" s="119"/>
      <c r="KSE238" s="47"/>
      <c r="KSF238" s="47"/>
      <c r="KSG238" s="48"/>
      <c r="KSH238" s="49"/>
      <c r="KSI238" s="28"/>
      <c r="KSJ238" s="196"/>
      <c r="KSK238" s="119"/>
      <c r="KSL238" s="47"/>
      <c r="KSM238" s="47"/>
      <c r="KSN238" s="48"/>
      <c r="KSO238" s="49"/>
      <c r="KSP238" s="28"/>
      <c r="KSQ238" s="196"/>
      <c r="KSR238" s="119"/>
      <c r="KSS238" s="47"/>
      <c r="KST238" s="47"/>
      <c r="KSU238" s="48"/>
      <c r="KSV238" s="49"/>
      <c r="KSW238" s="28"/>
      <c r="KSX238" s="196"/>
      <c r="KSY238" s="119"/>
      <c r="KSZ238" s="47"/>
      <c r="KTA238" s="47"/>
      <c r="KTB238" s="48"/>
      <c r="KTC238" s="49"/>
      <c r="KTD238" s="28"/>
      <c r="KTE238" s="196"/>
      <c r="KTF238" s="119"/>
      <c r="KTG238" s="47"/>
      <c r="KTH238" s="47"/>
      <c r="KTI238" s="48"/>
      <c r="KTJ238" s="49"/>
      <c r="KTK238" s="28"/>
      <c r="KTL238" s="196"/>
      <c r="KTM238" s="119"/>
      <c r="KTN238" s="47"/>
      <c r="KTO238" s="47"/>
      <c r="KTP238" s="48"/>
      <c r="KTQ238" s="49"/>
      <c r="KTR238" s="28"/>
      <c r="KTS238" s="196"/>
      <c r="KTT238" s="119"/>
      <c r="KTU238" s="47"/>
      <c r="KTV238" s="47"/>
      <c r="KTW238" s="48"/>
      <c r="KTX238" s="49"/>
      <c r="KTY238" s="28"/>
      <c r="KTZ238" s="196"/>
      <c r="KUA238" s="119"/>
      <c r="KUB238" s="47"/>
      <c r="KUC238" s="47"/>
      <c r="KUD238" s="48"/>
      <c r="KUE238" s="49"/>
      <c r="KUF238" s="28"/>
      <c r="KUG238" s="196"/>
      <c r="KUH238" s="119"/>
      <c r="KUI238" s="47"/>
      <c r="KUJ238" s="47"/>
      <c r="KUK238" s="48"/>
      <c r="KUL238" s="49"/>
      <c r="KUM238" s="28"/>
      <c r="KUN238" s="196"/>
      <c r="KUO238" s="119"/>
      <c r="KUP238" s="47"/>
      <c r="KUQ238" s="47"/>
      <c r="KUR238" s="48"/>
      <c r="KUS238" s="49"/>
      <c r="KUT238" s="28"/>
      <c r="KUU238" s="196"/>
      <c r="KUV238" s="119"/>
      <c r="KUW238" s="47"/>
      <c r="KUX238" s="47"/>
      <c r="KUY238" s="48"/>
      <c r="KUZ238" s="49"/>
      <c r="KVA238" s="28"/>
      <c r="KVB238" s="196"/>
      <c r="KVC238" s="119"/>
      <c r="KVD238" s="47"/>
      <c r="KVE238" s="47"/>
      <c r="KVF238" s="48"/>
      <c r="KVG238" s="49"/>
      <c r="KVH238" s="28"/>
      <c r="KVI238" s="196"/>
      <c r="KVJ238" s="119"/>
      <c r="KVK238" s="47"/>
      <c r="KVL238" s="47"/>
      <c r="KVM238" s="48"/>
      <c r="KVN238" s="49"/>
      <c r="KVO238" s="28"/>
      <c r="KVP238" s="196"/>
      <c r="KVQ238" s="119"/>
      <c r="KVR238" s="47"/>
      <c r="KVS238" s="47"/>
      <c r="KVT238" s="48"/>
      <c r="KVU238" s="49"/>
      <c r="KVV238" s="28"/>
      <c r="KVW238" s="196"/>
      <c r="KVX238" s="119"/>
      <c r="KVY238" s="47"/>
      <c r="KVZ238" s="47"/>
      <c r="KWA238" s="48"/>
      <c r="KWB238" s="49"/>
      <c r="KWC238" s="28"/>
      <c r="KWD238" s="196"/>
      <c r="KWE238" s="119"/>
      <c r="KWF238" s="47"/>
      <c r="KWG238" s="47"/>
      <c r="KWH238" s="48"/>
      <c r="KWI238" s="49"/>
      <c r="KWJ238" s="28"/>
      <c r="KWK238" s="196"/>
      <c r="KWL238" s="119"/>
      <c r="KWM238" s="47"/>
      <c r="KWN238" s="47"/>
      <c r="KWO238" s="48"/>
      <c r="KWP238" s="49"/>
      <c r="KWQ238" s="28"/>
      <c r="KWR238" s="196"/>
      <c r="KWS238" s="119"/>
      <c r="KWT238" s="47"/>
      <c r="KWU238" s="47"/>
      <c r="KWV238" s="48"/>
      <c r="KWW238" s="49"/>
      <c r="KWX238" s="28"/>
      <c r="KWY238" s="196"/>
      <c r="KWZ238" s="119"/>
      <c r="KXA238" s="47"/>
      <c r="KXB238" s="47"/>
      <c r="KXC238" s="48"/>
      <c r="KXD238" s="49"/>
      <c r="KXE238" s="28"/>
      <c r="KXF238" s="196"/>
      <c r="KXG238" s="119"/>
      <c r="KXH238" s="47"/>
      <c r="KXI238" s="47"/>
      <c r="KXJ238" s="48"/>
      <c r="KXK238" s="49"/>
      <c r="KXL238" s="28"/>
      <c r="KXM238" s="196"/>
      <c r="KXN238" s="119"/>
      <c r="KXO238" s="47"/>
      <c r="KXP238" s="47"/>
      <c r="KXQ238" s="48"/>
      <c r="KXR238" s="49"/>
      <c r="KXS238" s="28"/>
      <c r="KXT238" s="196"/>
      <c r="KXU238" s="119"/>
      <c r="KXV238" s="47"/>
      <c r="KXW238" s="47"/>
      <c r="KXX238" s="48"/>
      <c r="KXY238" s="49"/>
      <c r="KXZ238" s="28"/>
      <c r="KYA238" s="196"/>
      <c r="KYB238" s="119"/>
      <c r="KYC238" s="47"/>
      <c r="KYD238" s="47"/>
      <c r="KYE238" s="48"/>
      <c r="KYF238" s="49"/>
      <c r="KYG238" s="28"/>
      <c r="KYH238" s="196"/>
      <c r="KYI238" s="119"/>
      <c r="KYJ238" s="47"/>
      <c r="KYK238" s="47"/>
      <c r="KYL238" s="48"/>
      <c r="KYM238" s="49"/>
      <c r="KYN238" s="28"/>
      <c r="KYO238" s="196"/>
      <c r="KYP238" s="119"/>
      <c r="KYQ238" s="47"/>
      <c r="KYR238" s="47"/>
      <c r="KYS238" s="48"/>
      <c r="KYT238" s="49"/>
      <c r="KYU238" s="28"/>
      <c r="KYV238" s="196"/>
      <c r="KYW238" s="119"/>
      <c r="KYX238" s="47"/>
      <c r="KYY238" s="47"/>
      <c r="KYZ238" s="48"/>
      <c r="KZA238" s="49"/>
      <c r="KZB238" s="28"/>
      <c r="KZC238" s="196"/>
      <c r="KZD238" s="119"/>
      <c r="KZE238" s="47"/>
      <c r="KZF238" s="47"/>
      <c r="KZG238" s="48"/>
      <c r="KZH238" s="49"/>
      <c r="KZI238" s="28"/>
      <c r="KZJ238" s="196"/>
      <c r="KZK238" s="119"/>
      <c r="KZL238" s="47"/>
      <c r="KZM238" s="47"/>
      <c r="KZN238" s="48"/>
      <c r="KZO238" s="49"/>
      <c r="KZP238" s="28"/>
      <c r="KZQ238" s="196"/>
      <c r="KZR238" s="119"/>
      <c r="KZS238" s="47"/>
      <c r="KZT238" s="47"/>
      <c r="KZU238" s="48"/>
      <c r="KZV238" s="49"/>
      <c r="KZW238" s="28"/>
      <c r="KZX238" s="196"/>
      <c r="KZY238" s="119"/>
      <c r="KZZ238" s="47"/>
      <c r="LAA238" s="47"/>
      <c r="LAB238" s="48"/>
      <c r="LAC238" s="49"/>
      <c r="LAD238" s="28"/>
      <c r="LAE238" s="196"/>
      <c r="LAF238" s="119"/>
      <c r="LAG238" s="47"/>
      <c r="LAH238" s="47"/>
      <c r="LAI238" s="48"/>
      <c r="LAJ238" s="49"/>
      <c r="LAK238" s="28"/>
      <c r="LAL238" s="196"/>
      <c r="LAM238" s="119"/>
      <c r="LAN238" s="47"/>
      <c r="LAO238" s="47"/>
      <c r="LAP238" s="48"/>
      <c r="LAQ238" s="49"/>
      <c r="LAR238" s="28"/>
      <c r="LAS238" s="196"/>
      <c r="LAT238" s="119"/>
      <c r="LAU238" s="47"/>
      <c r="LAV238" s="47"/>
      <c r="LAW238" s="48"/>
      <c r="LAX238" s="49"/>
      <c r="LAY238" s="28"/>
      <c r="LAZ238" s="196"/>
      <c r="LBA238" s="119"/>
      <c r="LBB238" s="47"/>
      <c r="LBC238" s="47"/>
      <c r="LBD238" s="48"/>
      <c r="LBE238" s="49"/>
      <c r="LBF238" s="28"/>
      <c r="LBG238" s="196"/>
      <c r="LBH238" s="119"/>
      <c r="LBI238" s="47"/>
      <c r="LBJ238" s="47"/>
      <c r="LBK238" s="48"/>
      <c r="LBL238" s="49"/>
      <c r="LBM238" s="28"/>
      <c r="LBN238" s="196"/>
      <c r="LBO238" s="119"/>
      <c r="LBP238" s="47"/>
      <c r="LBQ238" s="47"/>
      <c r="LBR238" s="48"/>
      <c r="LBS238" s="49"/>
      <c r="LBT238" s="28"/>
      <c r="LBU238" s="196"/>
      <c r="LBV238" s="119"/>
      <c r="LBW238" s="47"/>
      <c r="LBX238" s="47"/>
      <c r="LBY238" s="48"/>
      <c r="LBZ238" s="49"/>
      <c r="LCA238" s="28"/>
      <c r="LCB238" s="196"/>
      <c r="LCC238" s="119"/>
      <c r="LCD238" s="47"/>
      <c r="LCE238" s="47"/>
      <c r="LCF238" s="48"/>
      <c r="LCG238" s="49"/>
      <c r="LCH238" s="28"/>
      <c r="LCI238" s="196"/>
      <c r="LCJ238" s="119"/>
      <c r="LCK238" s="47"/>
      <c r="LCL238" s="47"/>
      <c r="LCM238" s="48"/>
      <c r="LCN238" s="49"/>
      <c r="LCO238" s="28"/>
      <c r="LCP238" s="196"/>
      <c r="LCQ238" s="119"/>
      <c r="LCR238" s="47"/>
      <c r="LCS238" s="47"/>
      <c r="LCT238" s="48"/>
      <c r="LCU238" s="49"/>
      <c r="LCV238" s="28"/>
      <c r="LCW238" s="196"/>
      <c r="LCX238" s="119"/>
      <c r="LCY238" s="47"/>
      <c r="LCZ238" s="47"/>
      <c r="LDA238" s="48"/>
      <c r="LDB238" s="49"/>
      <c r="LDC238" s="28"/>
      <c r="LDD238" s="196"/>
      <c r="LDE238" s="119"/>
      <c r="LDF238" s="47"/>
      <c r="LDG238" s="47"/>
      <c r="LDH238" s="48"/>
      <c r="LDI238" s="49"/>
      <c r="LDJ238" s="28"/>
      <c r="LDK238" s="196"/>
      <c r="LDL238" s="119"/>
      <c r="LDM238" s="47"/>
      <c r="LDN238" s="47"/>
      <c r="LDO238" s="48"/>
      <c r="LDP238" s="49"/>
      <c r="LDQ238" s="28"/>
      <c r="LDR238" s="196"/>
      <c r="LDS238" s="119"/>
      <c r="LDT238" s="47"/>
      <c r="LDU238" s="47"/>
      <c r="LDV238" s="48"/>
      <c r="LDW238" s="49"/>
      <c r="LDX238" s="28"/>
      <c r="LDY238" s="196"/>
      <c r="LDZ238" s="119"/>
      <c r="LEA238" s="47"/>
      <c r="LEB238" s="47"/>
      <c r="LEC238" s="48"/>
      <c r="LED238" s="49"/>
      <c r="LEE238" s="28"/>
      <c r="LEF238" s="196"/>
      <c r="LEG238" s="119"/>
      <c r="LEH238" s="47"/>
      <c r="LEI238" s="47"/>
      <c r="LEJ238" s="48"/>
      <c r="LEK238" s="49"/>
      <c r="LEL238" s="28"/>
      <c r="LEM238" s="196"/>
      <c r="LEN238" s="119"/>
      <c r="LEO238" s="47"/>
      <c r="LEP238" s="47"/>
      <c r="LEQ238" s="48"/>
      <c r="LER238" s="49"/>
      <c r="LES238" s="28"/>
      <c r="LET238" s="196"/>
      <c r="LEU238" s="119"/>
      <c r="LEV238" s="47"/>
      <c r="LEW238" s="47"/>
      <c r="LEX238" s="48"/>
      <c r="LEY238" s="49"/>
      <c r="LEZ238" s="28"/>
      <c r="LFA238" s="196"/>
      <c r="LFB238" s="119"/>
      <c r="LFC238" s="47"/>
      <c r="LFD238" s="47"/>
      <c r="LFE238" s="48"/>
      <c r="LFF238" s="49"/>
      <c r="LFG238" s="28"/>
      <c r="LFH238" s="196"/>
      <c r="LFI238" s="119"/>
      <c r="LFJ238" s="47"/>
      <c r="LFK238" s="47"/>
      <c r="LFL238" s="48"/>
      <c r="LFM238" s="49"/>
      <c r="LFN238" s="28"/>
      <c r="LFO238" s="196"/>
      <c r="LFP238" s="119"/>
      <c r="LFQ238" s="47"/>
      <c r="LFR238" s="47"/>
      <c r="LFS238" s="48"/>
      <c r="LFT238" s="49"/>
      <c r="LFU238" s="28"/>
      <c r="LFV238" s="196"/>
      <c r="LFW238" s="119"/>
      <c r="LFX238" s="47"/>
      <c r="LFY238" s="47"/>
      <c r="LFZ238" s="48"/>
      <c r="LGA238" s="49"/>
      <c r="LGB238" s="28"/>
      <c r="LGC238" s="196"/>
      <c r="LGD238" s="119"/>
      <c r="LGE238" s="47"/>
      <c r="LGF238" s="47"/>
      <c r="LGG238" s="48"/>
      <c r="LGH238" s="49"/>
      <c r="LGI238" s="28"/>
      <c r="LGJ238" s="196"/>
      <c r="LGK238" s="119"/>
      <c r="LGL238" s="47"/>
      <c r="LGM238" s="47"/>
      <c r="LGN238" s="48"/>
      <c r="LGO238" s="49"/>
      <c r="LGP238" s="28"/>
      <c r="LGQ238" s="196"/>
      <c r="LGR238" s="119"/>
      <c r="LGS238" s="47"/>
      <c r="LGT238" s="47"/>
      <c r="LGU238" s="48"/>
      <c r="LGV238" s="49"/>
      <c r="LGW238" s="28"/>
      <c r="LGX238" s="196"/>
      <c r="LGY238" s="119"/>
      <c r="LGZ238" s="47"/>
      <c r="LHA238" s="47"/>
      <c r="LHB238" s="48"/>
      <c r="LHC238" s="49"/>
      <c r="LHD238" s="28"/>
      <c r="LHE238" s="196"/>
      <c r="LHF238" s="119"/>
      <c r="LHG238" s="47"/>
      <c r="LHH238" s="47"/>
      <c r="LHI238" s="48"/>
      <c r="LHJ238" s="49"/>
      <c r="LHK238" s="28"/>
      <c r="LHL238" s="196"/>
      <c r="LHM238" s="119"/>
      <c r="LHN238" s="47"/>
      <c r="LHO238" s="47"/>
      <c r="LHP238" s="48"/>
      <c r="LHQ238" s="49"/>
      <c r="LHR238" s="28"/>
      <c r="LHS238" s="196"/>
      <c r="LHT238" s="119"/>
      <c r="LHU238" s="47"/>
      <c r="LHV238" s="47"/>
      <c r="LHW238" s="48"/>
      <c r="LHX238" s="49"/>
      <c r="LHY238" s="28"/>
      <c r="LHZ238" s="196"/>
      <c r="LIA238" s="119"/>
      <c r="LIB238" s="47"/>
      <c r="LIC238" s="47"/>
      <c r="LID238" s="48"/>
      <c r="LIE238" s="49"/>
      <c r="LIF238" s="28"/>
      <c r="LIG238" s="196"/>
      <c r="LIH238" s="119"/>
      <c r="LII238" s="47"/>
      <c r="LIJ238" s="47"/>
      <c r="LIK238" s="48"/>
      <c r="LIL238" s="49"/>
      <c r="LIM238" s="28"/>
      <c r="LIN238" s="196"/>
      <c r="LIO238" s="119"/>
      <c r="LIP238" s="47"/>
      <c r="LIQ238" s="47"/>
      <c r="LIR238" s="48"/>
      <c r="LIS238" s="49"/>
      <c r="LIT238" s="28"/>
      <c r="LIU238" s="196"/>
      <c r="LIV238" s="119"/>
      <c r="LIW238" s="47"/>
      <c r="LIX238" s="47"/>
      <c r="LIY238" s="48"/>
      <c r="LIZ238" s="49"/>
      <c r="LJA238" s="28"/>
      <c r="LJB238" s="196"/>
      <c r="LJC238" s="119"/>
      <c r="LJD238" s="47"/>
      <c r="LJE238" s="47"/>
      <c r="LJF238" s="48"/>
      <c r="LJG238" s="49"/>
      <c r="LJH238" s="28"/>
      <c r="LJI238" s="196"/>
      <c r="LJJ238" s="119"/>
      <c r="LJK238" s="47"/>
      <c r="LJL238" s="47"/>
      <c r="LJM238" s="48"/>
      <c r="LJN238" s="49"/>
      <c r="LJO238" s="28"/>
      <c r="LJP238" s="196"/>
      <c r="LJQ238" s="119"/>
      <c r="LJR238" s="47"/>
      <c r="LJS238" s="47"/>
      <c r="LJT238" s="48"/>
      <c r="LJU238" s="49"/>
      <c r="LJV238" s="28"/>
      <c r="LJW238" s="196"/>
      <c r="LJX238" s="119"/>
      <c r="LJY238" s="47"/>
      <c r="LJZ238" s="47"/>
      <c r="LKA238" s="48"/>
      <c r="LKB238" s="49"/>
      <c r="LKC238" s="28"/>
      <c r="LKD238" s="196"/>
      <c r="LKE238" s="119"/>
      <c r="LKF238" s="47"/>
      <c r="LKG238" s="47"/>
      <c r="LKH238" s="48"/>
      <c r="LKI238" s="49"/>
      <c r="LKJ238" s="28"/>
      <c r="LKK238" s="196"/>
      <c r="LKL238" s="119"/>
      <c r="LKM238" s="47"/>
      <c r="LKN238" s="47"/>
      <c r="LKO238" s="48"/>
      <c r="LKP238" s="49"/>
      <c r="LKQ238" s="28"/>
      <c r="LKR238" s="196"/>
      <c r="LKS238" s="119"/>
      <c r="LKT238" s="47"/>
      <c r="LKU238" s="47"/>
      <c r="LKV238" s="48"/>
      <c r="LKW238" s="49"/>
      <c r="LKX238" s="28"/>
      <c r="LKY238" s="196"/>
      <c r="LKZ238" s="119"/>
      <c r="LLA238" s="47"/>
      <c r="LLB238" s="47"/>
      <c r="LLC238" s="48"/>
      <c r="LLD238" s="49"/>
      <c r="LLE238" s="28"/>
      <c r="LLF238" s="196"/>
      <c r="LLG238" s="119"/>
      <c r="LLH238" s="47"/>
      <c r="LLI238" s="47"/>
      <c r="LLJ238" s="48"/>
      <c r="LLK238" s="49"/>
      <c r="LLL238" s="28"/>
      <c r="LLM238" s="196"/>
      <c r="LLN238" s="119"/>
      <c r="LLO238" s="47"/>
      <c r="LLP238" s="47"/>
      <c r="LLQ238" s="48"/>
      <c r="LLR238" s="49"/>
      <c r="LLS238" s="28"/>
      <c r="LLT238" s="196"/>
      <c r="LLU238" s="119"/>
      <c r="LLV238" s="47"/>
      <c r="LLW238" s="47"/>
      <c r="LLX238" s="48"/>
      <c r="LLY238" s="49"/>
      <c r="LLZ238" s="28"/>
      <c r="LMA238" s="196"/>
      <c r="LMB238" s="119"/>
      <c r="LMC238" s="47"/>
      <c r="LMD238" s="47"/>
      <c r="LME238" s="48"/>
      <c r="LMF238" s="49"/>
      <c r="LMG238" s="28"/>
      <c r="LMH238" s="196"/>
      <c r="LMI238" s="119"/>
      <c r="LMJ238" s="47"/>
      <c r="LMK238" s="47"/>
      <c r="LML238" s="48"/>
      <c r="LMM238" s="49"/>
      <c r="LMN238" s="28"/>
      <c r="LMO238" s="196"/>
      <c r="LMP238" s="119"/>
      <c r="LMQ238" s="47"/>
      <c r="LMR238" s="47"/>
      <c r="LMS238" s="48"/>
      <c r="LMT238" s="49"/>
      <c r="LMU238" s="28"/>
      <c r="LMV238" s="196"/>
      <c r="LMW238" s="119"/>
      <c r="LMX238" s="47"/>
      <c r="LMY238" s="47"/>
      <c r="LMZ238" s="48"/>
      <c r="LNA238" s="49"/>
      <c r="LNB238" s="28"/>
      <c r="LNC238" s="196"/>
      <c r="LND238" s="119"/>
      <c r="LNE238" s="47"/>
      <c r="LNF238" s="47"/>
      <c r="LNG238" s="48"/>
      <c r="LNH238" s="49"/>
      <c r="LNI238" s="28"/>
      <c r="LNJ238" s="196"/>
      <c r="LNK238" s="119"/>
      <c r="LNL238" s="47"/>
      <c r="LNM238" s="47"/>
      <c r="LNN238" s="48"/>
      <c r="LNO238" s="49"/>
      <c r="LNP238" s="28"/>
      <c r="LNQ238" s="196"/>
      <c r="LNR238" s="119"/>
      <c r="LNS238" s="47"/>
      <c r="LNT238" s="47"/>
      <c r="LNU238" s="48"/>
      <c r="LNV238" s="49"/>
      <c r="LNW238" s="28"/>
      <c r="LNX238" s="196"/>
      <c r="LNY238" s="119"/>
      <c r="LNZ238" s="47"/>
      <c r="LOA238" s="47"/>
      <c r="LOB238" s="48"/>
      <c r="LOC238" s="49"/>
      <c r="LOD238" s="28"/>
      <c r="LOE238" s="196"/>
      <c r="LOF238" s="119"/>
      <c r="LOG238" s="47"/>
      <c r="LOH238" s="47"/>
      <c r="LOI238" s="48"/>
      <c r="LOJ238" s="49"/>
      <c r="LOK238" s="28"/>
      <c r="LOL238" s="196"/>
      <c r="LOM238" s="119"/>
      <c r="LON238" s="47"/>
      <c r="LOO238" s="47"/>
      <c r="LOP238" s="48"/>
      <c r="LOQ238" s="49"/>
      <c r="LOR238" s="28"/>
      <c r="LOS238" s="196"/>
      <c r="LOT238" s="119"/>
      <c r="LOU238" s="47"/>
      <c r="LOV238" s="47"/>
      <c r="LOW238" s="48"/>
      <c r="LOX238" s="49"/>
      <c r="LOY238" s="28"/>
      <c r="LOZ238" s="196"/>
      <c r="LPA238" s="119"/>
      <c r="LPB238" s="47"/>
      <c r="LPC238" s="47"/>
      <c r="LPD238" s="48"/>
      <c r="LPE238" s="49"/>
      <c r="LPF238" s="28"/>
      <c r="LPG238" s="196"/>
      <c r="LPH238" s="119"/>
      <c r="LPI238" s="47"/>
      <c r="LPJ238" s="47"/>
      <c r="LPK238" s="48"/>
      <c r="LPL238" s="49"/>
      <c r="LPM238" s="28"/>
      <c r="LPN238" s="196"/>
      <c r="LPO238" s="119"/>
      <c r="LPP238" s="47"/>
      <c r="LPQ238" s="47"/>
      <c r="LPR238" s="48"/>
      <c r="LPS238" s="49"/>
      <c r="LPT238" s="28"/>
      <c r="LPU238" s="196"/>
      <c r="LPV238" s="119"/>
      <c r="LPW238" s="47"/>
      <c r="LPX238" s="47"/>
      <c r="LPY238" s="48"/>
      <c r="LPZ238" s="49"/>
      <c r="LQA238" s="28"/>
      <c r="LQB238" s="196"/>
      <c r="LQC238" s="119"/>
      <c r="LQD238" s="47"/>
      <c r="LQE238" s="47"/>
      <c r="LQF238" s="48"/>
      <c r="LQG238" s="49"/>
      <c r="LQH238" s="28"/>
      <c r="LQI238" s="196"/>
      <c r="LQJ238" s="119"/>
      <c r="LQK238" s="47"/>
      <c r="LQL238" s="47"/>
      <c r="LQM238" s="48"/>
      <c r="LQN238" s="49"/>
      <c r="LQO238" s="28"/>
      <c r="LQP238" s="196"/>
      <c r="LQQ238" s="119"/>
      <c r="LQR238" s="47"/>
      <c r="LQS238" s="47"/>
      <c r="LQT238" s="48"/>
      <c r="LQU238" s="49"/>
      <c r="LQV238" s="28"/>
      <c r="LQW238" s="196"/>
      <c r="LQX238" s="119"/>
      <c r="LQY238" s="47"/>
      <c r="LQZ238" s="47"/>
      <c r="LRA238" s="48"/>
      <c r="LRB238" s="49"/>
      <c r="LRC238" s="28"/>
      <c r="LRD238" s="196"/>
      <c r="LRE238" s="119"/>
      <c r="LRF238" s="47"/>
      <c r="LRG238" s="47"/>
      <c r="LRH238" s="48"/>
      <c r="LRI238" s="49"/>
      <c r="LRJ238" s="28"/>
      <c r="LRK238" s="196"/>
      <c r="LRL238" s="119"/>
      <c r="LRM238" s="47"/>
      <c r="LRN238" s="47"/>
      <c r="LRO238" s="48"/>
      <c r="LRP238" s="49"/>
      <c r="LRQ238" s="28"/>
      <c r="LRR238" s="196"/>
      <c r="LRS238" s="119"/>
      <c r="LRT238" s="47"/>
      <c r="LRU238" s="47"/>
      <c r="LRV238" s="48"/>
      <c r="LRW238" s="49"/>
      <c r="LRX238" s="28"/>
      <c r="LRY238" s="196"/>
      <c r="LRZ238" s="119"/>
      <c r="LSA238" s="47"/>
      <c r="LSB238" s="47"/>
      <c r="LSC238" s="48"/>
      <c r="LSD238" s="49"/>
      <c r="LSE238" s="28"/>
      <c r="LSF238" s="196"/>
      <c r="LSG238" s="119"/>
      <c r="LSH238" s="47"/>
      <c r="LSI238" s="47"/>
      <c r="LSJ238" s="48"/>
      <c r="LSK238" s="49"/>
      <c r="LSL238" s="28"/>
      <c r="LSM238" s="196"/>
      <c r="LSN238" s="119"/>
      <c r="LSO238" s="47"/>
      <c r="LSP238" s="47"/>
      <c r="LSQ238" s="48"/>
      <c r="LSR238" s="49"/>
      <c r="LSS238" s="28"/>
      <c r="LST238" s="196"/>
      <c r="LSU238" s="119"/>
      <c r="LSV238" s="47"/>
      <c r="LSW238" s="47"/>
      <c r="LSX238" s="48"/>
      <c r="LSY238" s="49"/>
      <c r="LSZ238" s="28"/>
      <c r="LTA238" s="196"/>
      <c r="LTB238" s="119"/>
      <c r="LTC238" s="47"/>
      <c r="LTD238" s="47"/>
      <c r="LTE238" s="48"/>
      <c r="LTF238" s="49"/>
      <c r="LTG238" s="28"/>
      <c r="LTH238" s="196"/>
      <c r="LTI238" s="119"/>
      <c r="LTJ238" s="47"/>
      <c r="LTK238" s="47"/>
      <c r="LTL238" s="48"/>
      <c r="LTM238" s="49"/>
      <c r="LTN238" s="28"/>
      <c r="LTO238" s="196"/>
      <c r="LTP238" s="119"/>
      <c r="LTQ238" s="47"/>
      <c r="LTR238" s="47"/>
      <c r="LTS238" s="48"/>
      <c r="LTT238" s="49"/>
      <c r="LTU238" s="28"/>
      <c r="LTV238" s="196"/>
      <c r="LTW238" s="119"/>
      <c r="LTX238" s="47"/>
      <c r="LTY238" s="47"/>
      <c r="LTZ238" s="48"/>
      <c r="LUA238" s="49"/>
      <c r="LUB238" s="28"/>
      <c r="LUC238" s="196"/>
      <c r="LUD238" s="119"/>
      <c r="LUE238" s="47"/>
      <c r="LUF238" s="47"/>
      <c r="LUG238" s="48"/>
      <c r="LUH238" s="49"/>
      <c r="LUI238" s="28"/>
      <c r="LUJ238" s="196"/>
      <c r="LUK238" s="119"/>
      <c r="LUL238" s="47"/>
      <c r="LUM238" s="47"/>
      <c r="LUN238" s="48"/>
      <c r="LUO238" s="49"/>
      <c r="LUP238" s="28"/>
      <c r="LUQ238" s="196"/>
      <c r="LUR238" s="119"/>
      <c r="LUS238" s="47"/>
      <c r="LUT238" s="47"/>
      <c r="LUU238" s="48"/>
      <c r="LUV238" s="49"/>
      <c r="LUW238" s="28"/>
      <c r="LUX238" s="196"/>
      <c r="LUY238" s="119"/>
      <c r="LUZ238" s="47"/>
      <c r="LVA238" s="47"/>
      <c r="LVB238" s="48"/>
      <c r="LVC238" s="49"/>
      <c r="LVD238" s="28"/>
      <c r="LVE238" s="196"/>
      <c r="LVF238" s="119"/>
      <c r="LVG238" s="47"/>
      <c r="LVH238" s="47"/>
      <c r="LVI238" s="48"/>
      <c r="LVJ238" s="49"/>
      <c r="LVK238" s="28"/>
      <c r="LVL238" s="196"/>
      <c r="LVM238" s="119"/>
      <c r="LVN238" s="47"/>
      <c r="LVO238" s="47"/>
      <c r="LVP238" s="48"/>
      <c r="LVQ238" s="49"/>
      <c r="LVR238" s="28"/>
      <c r="LVS238" s="196"/>
      <c r="LVT238" s="119"/>
      <c r="LVU238" s="47"/>
      <c r="LVV238" s="47"/>
      <c r="LVW238" s="48"/>
      <c r="LVX238" s="49"/>
      <c r="LVY238" s="28"/>
      <c r="LVZ238" s="196"/>
      <c r="LWA238" s="119"/>
      <c r="LWB238" s="47"/>
      <c r="LWC238" s="47"/>
      <c r="LWD238" s="48"/>
      <c r="LWE238" s="49"/>
      <c r="LWF238" s="28"/>
      <c r="LWG238" s="196"/>
      <c r="LWH238" s="119"/>
      <c r="LWI238" s="47"/>
      <c r="LWJ238" s="47"/>
      <c r="LWK238" s="48"/>
      <c r="LWL238" s="49"/>
      <c r="LWM238" s="28"/>
      <c r="LWN238" s="196"/>
      <c r="LWO238" s="119"/>
      <c r="LWP238" s="47"/>
      <c r="LWQ238" s="47"/>
      <c r="LWR238" s="48"/>
      <c r="LWS238" s="49"/>
      <c r="LWT238" s="28"/>
      <c r="LWU238" s="196"/>
      <c r="LWV238" s="119"/>
      <c r="LWW238" s="47"/>
      <c r="LWX238" s="47"/>
      <c r="LWY238" s="48"/>
      <c r="LWZ238" s="49"/>
      <c r="LXA238" s="28"/>
      <c r="LXB238" s="196"/>
      <c r="LXC238" s="119"/>
      <c r="LXD238" s="47"/>
      <c r="LXE238" s="47"/>
      <c r="LXF238" s="48"/>
      <c r="LXG238" s="49"/>
      <c r="LXH238" s="28"/>
      <c r="LXI238" s="196"/>
      <c r="LXJ238" s="119"/>
      <c r="LXK238" s="47"/>
      <c r="LXL238" s="47"/>
      <c r="LXM238" s="48"/>
      <c r="LXN238" s="49"/>
      <c r="LXO238" s="28"/>
      <c r="LXP238" s="196"/>
      <c r="LXQ238" s="119"/>
      <c r="LXR238" s="47"/>
      <c r="LXS238" s="47"/>
      <c r="LXT238" s="48"/>
      <c r="LXU238" s="49"/>
      <c r="LXV238" s="28"/>
      <c r="LXW238" s="196"/>
      <c r="LXX238" s="119"/>
      <c r="LXY238" s="47"/>
      <c r="LXZ238" s="47"/>
      <c r="LYA238" s="48"/>
      <c r="LYB238" s="49"/>
      <c r="LYC238" s="28"/>
      <c r="LYD238" s="196"/>
      <c r="LYE238" s="119"/>
      <c r="LYF238" s="47"/>
      <c r="LYG238" s="47"/>
      <c r="LYH238" s="48"/>
      <c r="LYI238" s="49"/>
      <c r="LYJ238" s="28"/>
      <c r="LYK238" s="196"/>
      <c r="LYL238" s="119"/>
      <c r="LYM238" s="47"/>
      <c r="LYN238" s="47"/>
      <c r="LYO238" s="48"/>
      <c r="LYP238" s="49"/>
      <c r="LYQ238" s="28"/>
      <c r="LYR238" s="196"/>
      <c r="LYS238" s="119"/>
      <c r="LYT238" s="47"/>
      <c r="LYU238" s="47"/>
      <c r="LYV238" s="48"/>
      <c r="LYW238" s="49"/>
      <c r="LYX238" s="28"/>
      <c r="LYY238" s="196"/>
      <c r="LYZ238" s="119"/>
      <c r="LZA238" s="47"/>
      <c r="LZB238" s="47"/>
      <c r="LZC238" s="48"/>
      <c r="LZD238" s="49"/>
      <c r="LZE238" s="28"/>
      <c r="LZF238" s="196"/>
      <c r="LZG238" s="119"/>
      <c r="LZH238" s="47"/>
      <c r="LZI238" s="47"/>
      <c r="LZJ238" s="48"/>
      <c r="LZK238" s="49"/>
      <c r="LZL238" s="28"/>
      <c r="LZM238" s="196"/>
      <c r="LZN238" s="119"/>
      <c r="LZO238" s="47"/>
      <c r="LZP238" s="47"/>
      <c r="LZQ238" s="48"/>
      <c r="LZR238" s="49"/>
      <c r="LZS238" s="28"/>
      <c r="LZT238" s="196"/>
      <c r="LZU238" s="119"/>
      <c r="LZV238" s="47"/>
      <c r="LZW238" s="47"/>
      <c r="LZX238" s="48"/>
      <c r="LZY238" s="49"/>
      <c r="LZZ238" s="28"/>
      <c r="MAA238" s="196"/>
      <c r="MAB238" s="119"/>
      <c r="MAC238" s="47"/>
      <c r="MAD238" s="47"/>
      <c r="MAE238" s="48"/>
      <c r="MAF238" s="49"/>
      <c r="MAG238" s="28"/>
      <c r="MAH238" s="196"/>
      <c r="MAI238" s="119"/>
      <c r="MAJ238" s="47"/>
      <c r="MAK238" s="47"/>
      <c r="MAL238" s="48"/>
      <c r="MAM238" s="49"/>
      <c r="MAN238" s="28"/>
      <c r="MAO238" s="196"/>
      <c r="MAP238" s="119"/>
      <c r="MAQ238" s="47"/>
      <c r="MAR238" s="47"/>
      <c r="MAS238" s="48"/>
      <c r="MAT238" s="49"/>
      <c r="MAU238" s="28"/>
      <c r="MAV238" s="196"/>
      <c r="MAW238" s="119"/>
      <c r="MAX238" s="47"/>
      <c r="MAY238" s="47"/>
      <c r="MAZ238" s="48"/>
      <c r="MBA238" s="49"/>
      <c r="MBB238" s="28"/>
      <c r="MBC238" s="196"/>
      <c r="MBD238" s="119"/>
      <c r="MBE238" s="47"/>
      <c r="MBF238" s="47"/>
      <c r="MBG238" s="48"/>
      <c r="MBH238" s="49"/>
      <c r="MBI238" s="28"/>
      <c r="MBJ238" s="196"/>
      <c r="MBK238" s="119"/>
      <c r="MBL238" s="47"/>
      <c r="MBM238" s="47"/>
      <c r="MBN238" s="48"/>
      <c r="MBO238" s="49"/>
      <c r="MBP238" s="28"/>
      <c r="MBQ238" s="196"/>
      <c r="MBR238" s="119"/>
      <c r="MBS238" s="47"/>
      <c r="MBT238" s="47"/>
      <c r="MBU238" s="48"/>
      <c r="MBV238" s="49"/>
      <c r="MBW238" s="28"/>
      <c r="MBX238" s="196"/>
      <c r="MBY238" s="119"/>
      <c r="MBZ238" s="47"/>
      <c r="MCA238" s="47"/>
      <c r="MCB238" s="48"/>
      <c r="MCC238" s="49"/>
      <c r="MCD238" s="28"/>
      <c r="MCE238" s="196"/>
      <c r="MCF238" s="119"/>
      <c r="MCG238" s="47"/>
      <c r="MCH238" s="47"/>
      <c r="MCI238" s="48"/>
      <c r="MCJ238" s="49"/>
      <c r="MCK238" s="28"/>
      <c r="MCL238" s="196"/>
      <c r="MCM238" s="119"/>
      <c r="MCN238" s="47"/>
      <c r="MCO238" s="47"/>
      <c r="MCP238" s="48"/>
      <c r="MCQ238" s="49"/>
      <c r="MCR238" s="28"/>
      <c r="MCS238" s="196"/>
      <c r="MCT238" s="119"/>
      <c r="MCU238" s="47"/>
      <c r="MCV238" s="47"/>
      <c r="MCW238" s="48"/>
      <c r="MCX238" s="49"/>
      <c r="MCY238" s="28"/>
      <c r="MCZ238" s="196"/>
      <c r="MDA238" s="119"/>
      <c r="MDB238" s="47"/>
      <c r="MDC238" s="47"/>
      <c r="MDD238" s="48"/>
      <c r="MDE238" s="49"/>
      <c r="MDF238" s="28"/>
      <c r="MDG238" s="196"/>
      <c r="MDH238" s="119"/>
      <c r="MDI238" s="47"/>
      <c r="MDJ238" s="47"/>
      <c r="MDK238" s="48"/>
      <c r="MDL238" s="49"/>
      <c r="MDM238" s="28"/>
      <c r="MDN238" s="196"/>
      <c r="MDO238" s="119"/>
      <c r="MDP238" s="47"/>
      <c r="MDQ238" s="47"/>
      <c r="MDR238" s="48"/>
      <c r="MDS238" s="49"/>
      <c r="MDT238" s="28"/>
      <c r="MDU238" s="196"/>
      <c r="MDV238" s="119"/>
      <c r="MDW238" s="47"/>
      <c r="MDX238" s="47"/>
      <c r="MDY238" s="48"/>
      <c r="MDZ238" s="49"/>
      <c r="MEA238" s="28"/>
      <c r="MEB238" s="196"/>
      <c r="MEC238" s="119"/>
      <c r="MED238" s="47"/>
      <c r="MEE238" s="47"/>
      <c r="MEF238" s="48"/>
      <c r="MEG238" s="49"/>
      <c r="MEH238" s="28"/>
      <c r="MEI238" s="196"/>
      <c r="MEJ238" s="119"/>
      <c r="MEK238" s="47"/>
      <c r="MEL238" s="47"/>
      <c r="MEM238" s="48"/>
      <c r="MEN238" s="49"/>
      <c r="MEO238" s="28"/>
      <c r="MEP238" s="196"/>
      <c r="MEQ238" s="119"/>
      <c r="MER238" s="47"/>
      <c r="MES238" s="47"/>
      <c r="MET238" s="48"/>
      <c r="MEU238" s="49"/>
      <c r="MEV238" s="28"/>
      <c r="MEW238" s="196"/>
      <c r="MEX238" s="119"/>
      <c r="MEY238" s="47"/>
      <c r="MEZ238" s="47"/>
      <c r="MFA238" s="48"/>
      <c r="MFB238" s="49"/>
      <c r="MFC238" s="28"/>
      <c r="MFD238" s="196"/>
      <c r="MFE238" s="119"/>
      <c r="MFF238" s="47"/>
      <c r="MFG238" s="47"/>
      <c r="MFH238" s="48"/>
      <c r="MFI238" s="49"/>
      <c r="MFJ238" s="28"/>
      <c r="MFK238" s="196"/>
      <c r="MFL238" s="119"/>
      <c r="MFM238" s="47"/>
      <c r="MFN238" s="47"/>
      <c r="MFO238" s="48"/>
      <c r="MFP238" s="49"/>
      <c r="MFQ238" s="28"/>
      <c r="MFR238" s="196"/>
      <c r="MFS238" s="119"/>
      <c r="MFT238" s="47"/>
      <c r="MFU238" s="47"/>
      <c r="MFV238" s="48"/>
      <c r="MFW238" s="49"/>
      <c r="MFX238" s="28"/>
      <c r="MFY238" s="196"/>
      <c r="MFZ238" s="119"/>
      <c r="MGA238" s="47"/>
      <c r="MGB238" s="47"/>
      <c r="MGC238" s="48"/>
      <c r="MGD238" s="49"/>
      <c r="MGE238" s="28"/>
      <c r="MGF238" s="196"/>
      <c r="MGG238" s="119"/>
      <c r="MGH238" s="47"/>
      <c r="MGI238" s="47"/>
      <c r="MGJ238" s="48"/>
      <c r="MGK238" s="49"/>
      <c r="MGL238" s="28"/>
      <c r="MGM238" s="196"/>
      <c r="MGN238" s="119"/>
      <c r="MGO238" s="47"/>
      <c r="MGP238" s="47"/>
      <c r="MGQ238" s="48"/>
      <c r="MGR238" s="49"/>
      <c r="MGS238" s="28"/>
      <c r="MGT238" s="196"/>
      <c r="MGU238" s="119"/>
      <c r="MGV238" s="47"/>
      <c r="MGW238" s="47"/>
      <c r="MGX238" s="48"/>
      <c r="MGY238" s="49"/>
      <c r="MGZ238" s="28"/>
      <c r="MHA238" s="196"/>
      <c r="MHB238" s="119"/>
      <c r="MHC238" s="47"/>
      <c r="MHD238" s="47"/>
      <c r="MHE238" s="48"/>
      <c r="MHF238" s="49"/>
      <c r="MHG238" s="28"/>
      <c r="MHH238" s="196"/>
      <c r="MHI238" s="119"/>
      <c r="MHJ238" s="47"/>
      <c r="MHK238" s="47"/>
      <c r="MHL238" s="48"/>
      <c r="MHM238" s="49"/>
      <c r="MHN238" s="28"/>
      <c r="MHO238" s="196"/>
      <c r="MHP238" s="119"/>
      <c r="MHQ238" s="47"/>
      <c r="MHR238" s="47"/>
      <c r="MHS238" s="48"/>
      <c r="MHT238" s="49"/>
      <c r="MHU238" s="28"/>
      <c r="MHV238" s="196"/>
      <c r="MHW238" s="119"/>
      <c r="MHX238" s="47"/>
      <c r="MHY238" s="47"/>
      <c r="MHZ238" s="48"/>
      <c r="MIA238" s="49"/>
      <c r="MIB238" s="28"/>
      <c r="MIC238" s="196"/>
      <c r="MID238" s="119"/>
      <c r="MIE238" s="47"/>
      <c r="MIF238" s="47"/>
      <c r="MIG238" s="48"/>
      <c r="MIH238" s="49"/>
      <c r="MII238" s="28"/>
      <c r="MIJ238" s="196"/>
      <c r="MIK238" s="119"/>
      <c r="MIL238" s="47"/>
      <c r="MIM238" s="47"/>
      <c r="MIN238" s="48"/>
      <c r="MIO238" s="49"/>
      <c r="MIP238" s="28"/>
      <c r="MIQ238" s="196"/>
      <c r="MIR238" s="119"/>
      <c r="MIS238" s="47"/>
      <c r="MIT238" s="47"/>
      <c r="MIU238" s="48"/>
      <c r="MIV238" s="49"/>
      <c r="MIW238" s="28"/>
      <c r="MIX238" s="196"/>
      <c r="MIY238" s="119"/>
      <c r="MIZ238" s="47"/>
      <c r="MJA238" s="47"/>
      <c r="MJB238" s="48"/>
      <c r="MJC238" s="49"/>
      <c r="MJD238" s="28"/>
      <c r="MJE238" s="196"/>
      <c r="MJF238" s="119"/>
      <c r="MJG238" s="47"/>
      <c r="MJH238" s="47"/>
      <c r="MJI238" s="48"/>
      <c r="MJJ238" s="49"/>
      <c r="MJK238" s="28"/>
      <c r="MJL238" s="196"/>
      <c r="MJM238" s="119"/>
      <c r="MJN238" s="47"/>
      <c r="MJO238" s="47"/>
      <c r="MJP238" s="48"/>
      <c r="MJQ238" s="49"/>
      <c r="MJR238" s="28"/>
      <c r="MJS238" s="196"/>
      <c r="MJT238" s="119"/>
      <c r="MJU238" s="47"/>
      <c r="MJV238" s="47"/>
      <c r="MJW238" s="48"/>
      <c r="MJX238" s="49"/>
      <c r="MJY238" s="28"/>
      <c r="MJZ238" s="196"/>
      <c r="MKA238" s="119"/>
      <c r="MKB238" s="47"/>
      <c r="MKC238" s="47"/>
      <c r="MKD238" s="48"/>
      <c r="MKE238" s="49"/>
      <c r="MKF238" s="28"/>
      <c r="MKG238" s="196"/>
      <c r="MKH238" s="119"/>
      <c r="MKI238" s="47"/>
      <c r="MKJ238" s="47"/>
      <c r="MKK238" s="48"/>
      <c r="MKL238" s="49"/>
      <c r="MKM238" s="28"/>
      <c r="MKN238" s="196"/>
      <c r="MKO238" s="119"/>
      <c r="MKP238" s="47"/>
      <c r="MKQ238" s="47"/>
      <c r="MKR238" s="48"/>
      <c r="MKS238" s="49"/>
      <c r="MKT238" s="28"/>
      <c r="MKU238" s="196"/>
      <c r="MKV238" s="119"/>
      <c r="MKW238" s="47"/>
      <c r="MKX238" s="47"/>
      <c r="MKY238" s="48"/>
      <c r="MKZ238" s="49"/>
      <c r="MLA238" s="28"/>
      <c r="MLB238" s="196"/>
      <c r="MLC238" s="119"/>
      <c r="MLD238" s="47"/>
      <c r="MLE238" s="47"/>
      <c r="MLF238" s="48"/>
      <c r="MLG238" s="49"/>
      <c r="MLH238" s="28"/>
      <c r="MLI238" s="196"/>
      <c r="MLJ238" s="119"/>
      <c r="MLK238" s="47"/>
      <c r="MLL238" s="47"/>
      <c r="MLM238" s="48"/>
      <c r="MLN238" s="49"/>
      <c r="MLO238" s="28"/>
      <c r="MLP238" s="196"/>
      <c r="MLQ238" s="119"/>
      <c r="MLR238" s="47"/>
      <c r="MLS238" s="47"/>
      <c r="MLT238" s="48"/>
      <c r="MLU238" s="49"/>
      <c r="MLV238" s="28"/>
      <c r="MLW238" s="196"/>
      <c r="MLX238" s="119"/>
      <c r="MLY238" s="47"/>
      <c r="MLZ238" s="47"/>
      <c r="MMA238" s="48"/>
      <c r="MMB238" s="49"/>
      <c r="MMC238" s="28"/>
      <c r="MMD238" s="196"/>
      <c r="MME238" s="119"/>
      <c r="MMF238" s="47"/>
      <c r="MMG238" s="47"/>
      <c r="MMH238" s="48"/>
      <c r="MMI238" s="49"/>
      <c r="MMJ238" s="28"/>
      <c r="MMK238" s="196"/>
      <c r="MML238" s="119"/>
      <c r="MMM238" s="47"/>
      <c r="MMN238" s="47"/>
      <c r="MMO238" s="48"/>
      <c r="MMP238" s="49"/>
      <c r="MMQ238" s="28"/>
      <c r="MMR238" s="196"/>
      <c r="MMS238" s="119"/>
      <c r="MMT238" s="47"/>
      <c r="MMU238" s="47"/>
      <c r="MMV238" s="48"/>
      <c r="MMW238" s="49"/>
      <c r="MMX238" s="28"/>
      <c r="MMY238" s="196"/>
      <c r="MMZ238" s="119"/>
      <c r="MNA238" s="47"/>
      <c r="MNB238" s="47"/>
      <c r="MNC238" s="48"/>
      <c r="MND238" s="49"/>
      <c r="MNE238" s="28"/>
      <c r="MNF238" s="196"/>
      <c r="MNG238" s="119"/>
      <c r="MNH238" s="47"/>
      <c r="MNI238" s="47"/>
      <c r="MNJ238" s="48"/>
      <c r="MNK238" s="49"/>
      <c r="MNL238" s="28"/>
      <c r="MNM238" s="196"/>
      <c r="MNN238" s="119"/>
      <c r="MNO238" s="47"/>
      <c r="MNP238" s="47"/>
      <c r="MNQ238" s="48"/>
      <c r="MNR238" s="49"/>
      <c r="MNS238" s="28"/>
      <c r="MNT238" s="196"/>
      <c r="MNU238" s="119"/>
      <c r="MNV238" s="47"/>
      <c r="MNW238" s="47"/>
      <c r="MNX238" s="48"/>
      <c r="MNY238" s="49"/>
      <c r="MNZ238" s="28"/>
      <c r="MOA238" s="196"/>
      <c r="MOB238" s="119"/>
      <c r="MOC238" s="47"/>
      <c r="MOD238" s="47"/>
      <c r="MOE238" s="48"/>
      <c r="MOF238" s="49"/>
      <c r="MOG238" s="28"/>
      <c r="MOH238" s="196"/>
      <c r="MOI238" s="119"/>
      <c r="MOJ238" s="47"/>
      <c r="MOK238" s="47"/>
      <c r="MOL238" s="48"/>
      <c r="MOM238" s="49"/>
      <c r="MON238" s="28"/>
      <c r="MOO238" s="196"/>
      <c r="MOP238" s="119"/>
      <c r="MOQ238" s="47"/>
      <c r="MOR238" s="47"/>
      <c r="MOS238" s="48"/>
      <c r="MOT238" s="49"/>
      <c r="MOU238" s="28"/>
      <c r="MOV238" s="196"/>
      <c r="MOW238" s="119"/>
      <c r="MOX238" s="47"/>
      <c r="MOY238" s="47"/>
      <c r="MOZ238" s="48"/>
      <c r="MPA238" s="49"/>
      <c r="MPB238" s="28"/>
      <c r="MPC238" s="196"/>
      <c r="MPD238" s="119"/>
      <c r="MPE238" s="47"/>
      <c r="MPF238" s="47"/>
      <c r="MPG238" s="48"/>
      <c r="MPH238" s="49"/>
      <c r="MPI238" s="28"/>
      <c r="MPJ238" s="196"/>
      <c r="MPK238" s="119"/>
      <c r="MPL238" s="47"/>
      <c r="MPM238" s="47"/>
      <c r="MPN238" s="48"/>
      <c r="MPO238" s="49"/>
      <c r="MPP238" s="28"/>
      <c r="MPQ238" s="196"/>
      <c r="MPR238" s="119"/>
      <c r="MPS238" s="47"/>
      <c r="MPT238" s="47"/>
      <c r="MPU238" s="48"/>
      <c r="MPV238" s="49"/>
      <c r="MPW238" s="28"/>
      <c r="MPX238" s="196"/>
      <c r="MPY238" s="119"/>
      <c r="MPZ238" s="47"/>
      <c r="MQA238" s="47"/>
      <c r="MQB238" s="48"/>
      <c r="MQC238" s="49"/>
      <c r="MQD238" s="28"/>
      <c r="MQE238" s="196"/>
      <c r="MQF238" s="119"/>
      <c r="MQG238" s="47"/>
      <c r="MQH238" s="47"/>
      <c r="MQI238" s="48"/>
      <c r="MQJ238" s="49"/>
      <c r="MQK238" s="28"/>
      <c r="MQL238" s="196"/>
      <c r="MQM238" s="119"/>
      <c r="MQN238" s="47"/>
      <c r="MQO238" s="47"/>
      <c r="MQP238" s="48"/>
      <c r="MQQ238" s="49"/>
      <c r="MQR238" s="28"/>
      <c r="MQS238" s="196"/>
      <c r="MQT238" s="119"/>
      <c r="MQU238" s="47"/>
      <c r="MQV238" s="47"/>
      <c r="MQW238" s="48"/>
      <c r="MQX238" s="49"/>
      <c r="MQY238" s="28"/>
      <c r="MQZ238" s="196"/>
      <c r="MRA238" s="119"/>
      <c r="MRB238" s="47"/>
      <c r="MRC238" s="47"/>
      <c r="MRD238" s="48"/>
      <c r="MRE238" s="49"/>
      <c r="MRF238" s="28"/>
      <c r="MRG238" s="196"/>
      <c r="MRH238" s="119"/>
      <c r="MRI238" s="47"/>
      <c r="MRJ238" s="47"/>
      <c r="MRK238" s="48"/>
      <c r="MRL238" s="49"/>
      <c r="MRM238" s="28"/>
      <c r="MRN238" s="196"/>
      <c r="MRO238" s="119"/>
      <c r="MRP238" s="47"/>
      <c r="MRQ238" s="47"/>
      <c r="MRR238" s="48"/>
      <c r="MRS238" s="49"/>
      <c r="MRT238" s="28"/>
      <c r="MRU238" s="196"/>
      <c r="MRV238" s="119"/>
      <c r="MRW238" s="47"/>
      <c r="MRX238" s="47"/>
      <c r="MRY238" s="48"/>
      <c r="MRZ238" s="49"/>
      <c r="MSA238" s="28"/>
      <c r="MSB238" s="196"/>
      <c r="MSC238" s="119"/>
      <c r="MSD238" s="47"/>
      <c r="MSE238" s="47"/>
      <c r="MSF238" s="48"/>
      <c r="MSG238" s="49"/>
      <c r="MSH238" s="28"/>
      <c r="MSI238" s="196"/>
      <c r="MSJ238" s="119"/>
      <c r="MSK238" s="47"/>
      <c r="MSL238" s="47"/>
      <c r="MSM238" s="48"/>
      <c r="MSN238" s="49"/>
      <c r="MSO238" s="28"/>
      <c r="MSP238" s="196"/>
      <c r="MSQ238" s="119"/>
      <c r="MSR238" s="47"/>
      <c r="MSS238" s="47"/>
      <c r="MST238" s="48"/>
      <c r="MSU238" s="49"/>
      <c r="MSV238" s="28"/>
      <c r="MSW238" s="196"/>
      <c r="MSX238" s="119"/>
      <c r="MSY238" s="47"/>
      <c r="MSZ238" s="47"/>
      <c r="MTA238" s="48"/>
      <c r="MTB238" s="49"/>
      <c r="MTC238" s="28"/>
      <c r="MTD238" s="196"/>
      <c r="MTE238" s="119"/>
      <c r="MTF238" s="47"/>
      <c r="MTG238" s="47"/>
      <c r="MTH238" s="48"/>
      <c r="MTI238" s="49"/>
      <c r="MTJ238" s="28"/>
      <c r="MTK238" s="196"/>
      <c r="MTL238" s="119"/>
      <c r="MTM238" s="47"/>
      <c r="MTN238" s="47"/>
      <c r="MTO238" s="48"/>
      <c r="MTP238" s="49"/>
      <c r="MTQ238" s="28"/>
      <c r="MTR238" s="196"/>
      <c r="MTS238" s="119"/>
      <c r="MTT238" s="47"/>
      <c r="MTU238" s="47"/>
      <c r="MTV238" s="48"/>
      <c r="MTW238" s="49"/>
      <c r="MTX238" s="28"/>
      <c r="MTY238" s="196"/>
      <c r="MTZ238" s="119"/>
      <c r="MUA238" s="47"/>
      <c r="MUB238" s="47"/>
      <c r="MUC238" s="48"/>
      <c r="MUD238" s="49"/>
      <c r="MUE238" s="28"/>
      <c r="MUF238" s="196"/>
      <c r="MUG238" s="119"/>
      <c r="MUH238" s="47"/>
      <c r="MUI238" s="47"/>
      <c r="MUJ238" s="48"/>
      <c r="MUK238" s="49"/>
      <c r="MUL238" s="28"/>
      <c r="MUM238" s="196"/>
      <c r="MUN238" s="119"/>
      <c r="MUO238" s="47"/>
      <c r="MUP238" s="47"/>
      <c r="MUQ238" s="48"/>
      <c r="MUR238" s="49"/>
      <c r="MUS238" s="28"/>
      <c r="MUT238" s="196"/>
      <c r="MUU238" s="119"/>
      <c r="MUV238" s="47"/>
      <c r="MUW238" s="47"/>
      <c r="MUX238" s="48"/>
      <c r="MUY238" s="49"/>
      <c r="MUZ238" s="28"/>
      <c r="MVA238" s="196"/>
      <c r="MVB238" s="119"/>
      <c r="MVC238" s="47"/>
      <c r="MVD238" s="47"/>
      <c r="MVE238" s="48"/>
      <c r="MVF238" s="49"/>
      <c r="MVG238" s="28"/>
      <c r="MVH238" s="196"/>
      <c r="MVI238" s="119"/>
      <c r="MVJ238" s="47"/>
      <c r="MVK238" s="47"/>
      <c r="MVL238" s="48"/>
      <c r="MVM238" s="49"/>
      <c r="MVN238" s="28"/>
      <c r="MVO238" s="196"/>
      <c r="MVP238" s="119"/>
      <c r="MVQ238" s="47"/>
      <c r="MVR238" s="47"/>
      <c r="MVS238" s="48"/>
      <c r="MVT238" s="49"/>
      <c r="MVU238" s="28"/>
      <c r="MVV238" s="196"/>
      <c r="MVW238" s="119"/>
      <c r="MVX238" s="47"/>
      <c r="MVY238" s="47"/>
      <c r="MVZ238" s="48"/>
      <c r="MWA238" s="49"/>
      <c r="MWB238" s="28"/>
      <c r="MWC238" s="196"/>
      <c r="MWD238" s="119"/>
      <c r="MWE238" s="47"/>
      <c r="MWF238" s="47"/>
      <c r="MWG238" s="48"/>
      <c r="MWH238" s="49"/>
      <c r="MWI238" s="28"/>
      <c r="MWJ238" s="196"/>
      <c r="MWK238" s="119"/>
      <c r="MWL238" s="47"/>
      <c r="MWM238" s="47"/>
      <c r="MWN238" s="48"/>
      <c r="MWO238" s="49"/>
      <c r="MWP238" s="28"/>
      <c r="MWQ238" s="196"/>
      <c r="MWR238" s="119"/>
      <c r="MWS238" s="47"/>
      <c r="MWT238" s="47"/>
      <c r="MWU238" s="48"/>
      <c r="MWV238" s="49"/>
      <c r="MWW238" s="28"/>
      <c r="MWX238" s="196"/>
      <c r="MWY238" s="119"/>
      <c r="MWZ238" s="47"/>
      <c r="MXA238" s="47"/>
      <c r="MXB238" s="48"/>
      <c r="MXC238" s="49"/>
      <c r="MXD238" s="28"/>
      <c r="MXE238" s="196"/>
      <c r="MXF238" s="119"/>
      <c r="MXG238" s="47"/>
      <c r="MXH238" s="47"/>
      <c r="MXI238" s="48"/>
      <c r="MXJ238" s="49"/>
      <c r="MXK238" s="28"/>
      <c r="MXL238" s="196"/>
      <c r="MXM238" s="119"/>
      <c r="MXN238" s="47"/>
      <c r="MXO238" s="47"/>
      <c r="MXP238" s="48"/>
      <c r="MXQ238" s="49"/>
      <c r="MXR238" s="28"/>
      <c r="MXS238" s="196"/>
      <c r="MXT238" s="119"/>
      <c r="MXU238" s="47"/>
      <c r="MXV238" s="47"/>
      <c r="MXW238" s="48"/>
      <c r="MXX238" s="49"/>
      <c r="MXY238" s="28"/>
      <c r="MXZ238" s="196"/>
      <c r="MYA238" s="119"/>
      <c r="MYB238" s="47"/>
      <c r="MYC238" s="47"/>
      <c r="MYD238" s="48"/>
      <c r="MYE238" s="49"/>
      <c r="MYF238" s="28"/>
      <c r="MYG238" s="196"/>
      <c r="MYH238" s="119"/>
      <c r="MYI238" s="47"/>
      <c r="MYJ238" s="47"/>
      <c r="MYK238" s="48"/>
      <c r="MYL238" s="49"/>
      <c r="MYM238" s="28"/>
      <c r="MYN238" s="196"/>
      <c r="MYO238" s="119"/>
      <c r="MYP238" s="47"/>
      <c r="MYQ238" s="47"/>
      <c r="MYR238" s="48"/>
      <c r="MYS238" s="49"/>
      <c r="MYT238" s="28"/>
      <c r="MYU238" s="196"/>
      <c r="MYV238" s="119"/>
      <c r="MYW238" s="47"/>
      <c r="MYX238" s="47"/>
      <c r="MYY238" s="48"/>
      <c r="MYZ238" s="49"/>
      <c r="MZA238" s="28"/>
      <c r="MZB238" s="196"/>
      <c r="MZC238" s="119"/>
      <c r="MZD238" s="47"/>
      <c r="MZE238" s="47"/>
      <c r="MZF238" s="48"/>
      <c r="MZG238" s="49"/>
      <c r="MZH238" s="28"/>
      <c r="MZI238" s="196"/>
      <c r="MZJ238" s="119"/>
      <c r="MZK238" s="47"/>
      <c r="MZL238" s="47"/>
      <c r="MZM238" s="48"/>
      <c r="MZN238" s="49"/>
      <c r="MZO238" s="28"/>
      <c r="MZP238" s="196"/>
      <c r="MZQ238" s="119"/>
      <c r="MZR238" s="47"/>
      <c r="MZS238" s="47"/>
      <c r="MZT238" s="48"/>
      <c r="MZU238" s="49"/>
      <c r="MZV238" s="28"/>
      <c r="MZW238" s="196"/>
      <c r="MZX238" s="119"/>
      <c r="MZY238" s="47"/>
      <c r="MZZ238" s="47"/>
      <c r="NAA238" s="48"/>
      <c r="NAB238" s="49"/>
      <c r="NAC238" s="28"/>
      <c r="NAD238" s="196"/>
      <c r="NAE238" s="119"/>
      <c r="NAF238" s="47"/>
      <c r="NAG238" s="47"/>
      <c r="NAH238" s="48"/>
      <c r="NAI238" s="49"/>
      <c r="NAJ238" s="28"/>
      <c r="NAK238" s="196"/>
      <c r="NAL238" s="119"/>
      <c r="NAM238" s="47"/>
      <c r="NAN238" s="47"/>
      <c r="NAO238" s="48"/>
      <c r="NAP238" s="49"/>
      <c r="NAQ238" s="28"/>
      <c r="NAR238" s="196"/>
      <c r="NAS238" s="119"/>
      <c r="NAT238" s="47"/>
      <c r="NAU238" s="47"/>
      <c r="NAV238" s="48"/>
      <c r="NAW238" s="49"/>
      <c r="NAX238" s="28"/>
      <c r="NAY238" s="196"/>
      <c r="NAZ238" s="119"/>
      <c r="NBA238" s="47"/>
      <c r="NBB238" s="47"/>
      <c r="NBC238" s="48"/>
      <c r="NBD238" s="49"/>
      <c r="NBE238" s="28"/>
      <c r="NBF238" s="196"/>
      <c r="NBG238" s="119"/>
      <c r="NBH238" s="47"/>
      <c r="NBI238" s="47"/>
      <c r="NBJ238" s="48"/>
      <c r="NBK238" s="49"/>
      <c r="NBL238" s="28"/>
      <c r="NBM238" s="196"/>
      <c r="NBN238" s="119"/>
      <c r="NBO238" s="47"/>
      <c r="NBP238" s="47"/>
      <c r="NBQ238" s="48"/>
      <c r="NBR238" s="49"/>
      <c r="NBS238" s="28"/>
      <c r="NBT238" s="196"/>
      <c r="NBU238" s="119"/>
      <c r="NBV238" s="47"/>
      <c r="NBW238" s="47"/>
      <c r="NBX238" s="48"/>
      <c r="NBY238" s="49"/>
      <c r="NBZ238" s="28"/>
      <c r="NCA238" s="196"/>
      <c r="NCB238" s="119"/>
      <c r="NCC238" s="47"/>
      <c r="NCD238" s="47"/>
      <c r="NCE238" s="48"/>
      <c r="NCF238" s="49"/>
      <c r="NCG238" s="28"/>
      <c r="NCH238" s="196"/>
      <c r="NCI238" s="119"/>
      <c r="NCJ238" s="47"/>
      <c r="NCK238" s="47"/>
      <c r="NCL238" s="48"/>
      <c r="NCM238" s="49"/>
      <c r="NCN238" s="28"/>
      <c r="NCO238" s="196"/>
      <c r="NCP238" s="119"/>
      <c r="NCQ238" s="47"/>
      <c r="NCR238" s="47"/>
      <c r="NCS238" s="48"/>
      <c r="NCT238" s="49"/>
      <c r="NCU238" s="28"/>
      <c r="NCV238" s="196"/>
      <c r="NCW238" s="119"/>
      <c r="NCX238" s="47"/>
      <c r="NCY238" s="47"/>
      <c r="NCZ238" s="48"/>
      <c r="NDA238" s="49"/>
      <c r="NDB238" s="28"/>
      <c r="NDC238" s="196"/>
      <c r="NDD238" s="119"/>
      <c r="NDE238" s="47"/>
      <c r="NDF238" s="47"/>
      <c r="NDG238" s="48"/>
      <c r="NDH238" s="49"/>
      <c r="NDI238" s="28"/>
      <c r="NDJ238" s="196"/>
      <c r="NDK238" s="119"/>
      <c r="NDL238" s="47"/>
      <c r="NDM238" s="47"/>
      <c r="NDN238" s="48"/>
      <c r="NDO238" s="49"/>
      <c r="NDP238" s="28"/>
      <c r="NDQ238" s="196"/>
      <c r="NDR238" s="119"/>
      <c r="NDS238" s="47"/>
      <c r="NDT238" s="47"/>
      <c r="NDU238" s="48"/>
      <c r="NDV238" s="49"/>
      <c r="NDW238" s="28"/>
      <c r="NDX238" s="196"/>
      <c r="NDY238" s="119"/>
      <c r="NDZ238" s="47"/>
      <c r="NEA238" s="47"/>
      <c r="NEB238" s="48"/>
      <c r="NEC238" s="49"/>
      <c r="NED238" s="28"/>
      <c r="NEE238" s="196"/>
      <c r="NEF238" s="119"/>
      <c r="NEG238" s="47"/>
      <c r="NEH238" s="47"/>
      <c r="NEI238" s="48"/>
      <c r="NEJ238" s="49"/>
      <c r="NEK238" s="28"/>
      <c r="NEL238" s="196"/>
      <c r="NEM238" s="119"/>
      <c r="NEN238" s="47"/>
      <c r="NEO238" s="47"/>
      <c r="NEP238" s="48"/>
      <c r="NEQ238" s="49"/>
      <c r="NER238" s="28"/>
      <c r="NES238" s="196"/>
      <c r="NET238" s="119"/>
      <c r="NEU238" s="47"/>
      <c r="NEV238" s="47"/>
      <c r="NEW238" s="48"/>
      <c r="NEX238" s="49"/>
      <c r="NEY238" s="28"/>
      <c r="NEZ238" s="196"/>
      <c r="NFA238" s="119"/>
      <c r="NFB238" s="47"/>
      <c r="NFC238" s="47"/>
      <c r="NFD238" s="48"/>
      <c r="NFE238" s="49"/>
      <c r="NFF238" s="28"/>
      <c r="NFG238" s="196"/>
      <c r="NFH238" s="119"/>
      <c r="NFI238" s="47"/>
      <c r="NFJ238" s="47"/>
      <c r="NFK238" s="48"/>
      <c r="NFL238" s="49"/>
      <c r="NFM238" s="28"/>
      <c r="NFN238" s="196"/>
      <c r="NFO238" s="119"/>
      <c r="NFP238" s="47"/>
      <c r="NFQ238" s="47"/>
      <c r="NFR238" s="48"/>
      <c r="NFS238" s="49"/>
      <c r="NFT238" s="28"/>
      <c r="NFU238" s="196"/>
      <c r="NFV238" s="119"/>
      <c r="NFW238" s="47"/>
      <c r="NFX238" s="47"/>
      <c r="NFY238" s="48"/>
      <c r="NFZ238" s="49"/>
      <c r="NGA238" s="28"/>
      <c r="NGB238" s="196"/>
      <c r="NGC238" s="119"/>
      <c r="NGD238" s="47"/>
      <c r="NGE238" s="47"/>
      <c r="NGF238" s="48"/>
      <c r="NGG238" s="49"/>
      <c r="NGH238" s="28"/>
      <c r="NGI238" s="196"/>
      <c r="NGJ238" s="119"/>
      <c r="NGK238" s="47"/>
      <c r="NGL238" s="47"/>
      <c r="NGM238" s="48"/>
      <c r="NGN238" s="49"/>
      <c r="NGO238" s="28"/>
      <c r="NGP238" s="196"/>
      <c r="NGQ238" s="119"/>
      <c r="NGR238" s="47"/>
      <c r="NGS238" s="47"/>
      <c r="NGT238" s="48"/>
      <c r="NGU238" s="49"/>
      <c r="NGV238" s="28"/>
      <c r="NGW238" s="196"/>
      <c r="NGX238" s="119"/>
      <c r="NGY238" s="47"/>
      <c r="NGZ238" s="47"/>
      <c r="NHA238" s="48"/>
      <c r="NHB238" s="49"/>
      <c r="NHC238" s="28"/>
      <c r="NHD238" s="196"/>
      <c r="NHE238" s="119"/>
      <c r="NHF238" s="47"/>
      <c r="NHG238" s="47"/>
      <c r="NHH238" s="48"/>
      <c r="NHI238" s="49"/>
      <c r="NHJ238" s="28"/>
      <c r="NHK238" s="196"/>
      <c r="NHL238" s="119"/>
      <c r="NHM238" s="47"/>
      <c r="NHN238" s="47"/>
      <c r="NHO238" s="48"/>
      <c r="NHP238" s="49"/>
      <c r="NHQ238" s="28"/>
      <c r="NHR238" s="196"/>
      <c r="NHS238" s="119"/>
      <c r="NHT238" s="47"/>
      <c r="NHU238" s="47"/>
      <c r="NHV238" s="48"/>
      <c r="NHW238" s="49"/>
      <c r="NHX238" s="28"/>
      <c r="NHY238" s="196"/>
      <c r="NHZ238" s="119"/>
      <c r="NIA238" s="47"/>
      <c r="NIB238" s="47"/>
      <c r="NIC238" s="48"/>
      <c r="NID238" s="49"/>
      <c r="NIE238" s="28"/>
      <c r="NIF238" s="196"/>
      <c r="NIG238" s="119"/>
      <c r="NIH238" s="47"/>
      <c r="NII238" s="47"/>
      <c r="NIJ238" s="48"/>
      <c r="NIK238" s="49"/>
      <c r="NIL238" s="28"/>
      <c r="NIM238" s="196"/>
      <c r="NIN238" s="119"/>
      <c r="NIO238" s="47"/>
      <c r="NIP238" s="47"/>
      <c r="NIQ238" s="48"/>
      <c r="NIR238" s="49"/>
      <c r="NIS238" s="28"/>
      <c r="NIT238" s="196"/>
      <c r="NIU238" s="119"/>
      <c r="NIV238" s="47"/>
      <c r="NIW238" s="47"/>
      <c r="NIX238" s="48"/>
      <c r="NIY238" s="49"/>
      <c r="NIZ238" s="28"/>
      <c r="NJA238" s="196"/>
      <c r="NJB238" s="119"/>
      <c r="NJC238" s="47"/>
      <c r="NJD238" s="47"/>
      <c r="NJE238" s="48"/>
      <c r="NJF238" s="49"/>
      <c r="NJG238" s="28"/>
      <c r="NJH238" s="196"/>
      <c r="NJI238" s="119"/>
      <c r="NJJ238" s="47"/>
      <c r="NJK238" s="47"/>
      <c r="NJL238" s="48"/>
      <c r="NJM238" s="49"/>
      <c r="NJN238" s="28"/>
      <c r="NJO238" s="196"/>
      <c r="NJP238" s="119"/>
      <c r="NJQ238" s="47"/>
      <c r="NJR238" s="47"/>
      <c r="NJS238" s="48"/>
      <c r="NJT238" s="49"/>
      <c r="NJU238" s="28"/>
      <c r="NJV238" s="196"/>
      <c r="NJW238" s="119"/>
      <c r="NJX238" s="47"/>
      <c r="NJY238" s="47"/>
      <c r="NJZ238" s="48"/>
      <c r="NKA238" s="49"/>
      <c r="NKB238" s="28"/>
      <c r="NKC238" s="196"/>
      <c r="NKD238" s="119"/>
      <c r="NKE238" s="47"/>
      <c r="NKF238" s="47"/>
      <c r="NKG238" s="48"/>
      <c r="NKH238" s="49"/>
      <c r="NKI238" s="28"/>
      <c r="NKJ238" s="196"/>
      <c r="NKK238" s="119"/>
      <c r="NKL238" s="47"/>
      <c r="NKM238" s="47"/>
      <c r="NKN238" s="48"/>
      <c r="NKO238" s="49"/>
      <c r="NKP238" s="28"/>
      <c r="NKQ238" s="196"/>
      <c r="NKR238" s="119"/>
      <c r="NKS238" s="47"/>
      <c r="NKT238" s="47"/>
      <c r="NKU238" s="48"/>
      <c r="NKV238" s="49"/>
      <c r="NKW238" s="28"/>
      <c r="NKX238" s="196"/>
      <c r="NKY238" s="119"/>
      <c r="NKZ238" s="47"/>
      <c r="NLA238" s="47"/>
      <c r="NLB238" s="48"/>
      <c r="NLC238" s="49"/>
      <c r="NLD238" s="28"/>
      <c r="NLE238" s="196"/>
      <c r="NLF238" s="119"/>
      <c r="NLG238" s="47"/>
      <c r="NLH238" s="47"/>
      <c r="NLI238" s="48"/>
      <c r="NLJ238" s="49"/>
      <c r="NLK238" s="28"/>
      <c r="NLL238" s="196"/>
      <c r="NLM238" s="119"/>
      <c r="NLN238" s="47"/>
      <c r="NLO238" s="47"/>
      <c r="NLP238" s="48"/>
      <c r="NLQ238" s="49"/>
      <c r="NLR238" s="28"/>
      <c r="NLS238" s="196"/>
      <c r="NLT238" s="119"/>
      <c r="NLU238" s="47"/>
      <c r="NLV238" s="47"/>
      <c r="NLW238" s="48"/>
      <c r="NLX238" s="49"/>
      <c r="NLY238" s="28"/>
      <c r="NLZ238" s="196"/>
      <c r="NMA238" s="119"/>
      <c r="NMB238" s="47"/>
      <c r="NMC238" s="47"/>
      <c r="NMD238" s="48"/>
      <c r="NME238" s="49"/>
      <c r="NMF238" s="28"/>
      <c r="NMG238" s="196"/>
      <c r="NMH238" s="119"/>
      <c r="NMI238" s="47"/>
      <c r="NMJ238" s="47"/>
      <c r="NMK238" s="48"/>
      <c r="NML238" s="49"/>
      <c r="NMM238" s="28"/>
      <c r="NMN238" s="196"/>
      <c r="NMO238" s="119"/>
      <c r="NMP238" s="47"/>
      <c r="NMQ238" s="47"/>
      <c r="NMR238" s="48"/>
      <c r="NMS238" s="49"/>
      <c r="NMT238" s="28"/>
      <c r="NMU238" s="196"/>
      <c r="NMV238" s="119"/>
      <c r="NMW238" s="47"/>
      <c r="NMX238" s="47"/>
      <c r="NMY238" s="48"/>
      <c r="NMZ238" s="49"/>
      <c r="NNA238" s="28"/>
      <c r="NNB238" s="196"/>
      <c r="NNC238" s="119"/>
      <c r="NND238" s="47"/>
      <c r="NNE238" s="47"/>
      <c r="NNF238" s="48"/>
      <c r="NNG238" s="49"/>
      <c r="NNH238" s="28"/>
      <c r="NNI238" s="196"/>
      <c r="NNJ238" s="119"/>
      <c r="NNK238" s="47"/>
      <c r="NNL238" s="47"/>
      <c r="NNM238" s="48"/>
      <c r="NNN238" s="49"/>
      <c r="NNO238" s="28"/>
      <c r="NNP238" s="196"/>
      <c r="NNQ238" s="119"/>
      <c r="NNR238" s="47"/>
      <c r="NNS238" s="47"/>
      <c r="NNT238" s="48"/>
      <c r="NNU238" s="49"/>
      <c r="NNV238" s="28"/>
      <c r="NNW238" s="196"/>
      <c r="NNX238" s="119"/>
      <c r="NNY238" s="47"/>
      <c r="NNZ238" s="47"/>
      <c r="NOA238" s="48"/>
      <c r="NOB238" s="49"/>
      <c r="NOC238" s="28"/>
      <c r="NOD238" s="196"/>
      <c r="NOE238" s="119"/>
      <c r="NOF238" s="47"/>
      <c r="NOG238" s="47"/>
      <c r="NOH238" s="48"/>
      <c r="NOI238" s="49"/>
      <c r="NOJ238" s="28"/>
      <c r="NOK238" s="196"/>
      <c r="NOL238" s="119"/>
      <c r="NOM238" s="47"/>
      <c r="NON238" s="47"/>
      <c r="NOO238" s="48"/>
      <c r="NOP238" s="49"/>
      <c r="NOQ238" s="28"/>
      <c r="NOR238" s="196"/>
      <c r="NOS238" s="119"/>
      <c r="NOT238" s="47"/>
      <c r="NOU238" s="47"/>
      <c r="NOV238" s="48"/>
      <c r="NOW238" s="49"/>
      <c r="NOX238" s="28"/>
      <c r="NOY238" s="196"/>
      <c r="NOZ238" s="119"/>
      <c r="NPA238" s="47"/>
      <c r="NPB238" s="47"/>
      <c r="NPC238" s="48"/>
      <c r="NPD238" s="49"/>
      <c r="NPE238" s="28"/>
      <c r="NPF238" s="196"/>
      <c r="NPG238" s="119"/>
      <c r="NPH238" s="47"/>
      <c r="NPI238" s="47"/>
      <c r="NPJ238" s="48"/>
      <c r="NPK238" s="49"/>
      <c r="NPL238" s="28"/>
      <c r="NPM238" s="196"/>
      <c r="NPN238" s="119"/>
      <c r="NPO238" s="47"/>
      <c r="NPP238" s="47"/>
      <c r="NPQ238" s="48"/>
      <c r="NPR238" s="49"/>
      <c r="NPS238" s="28"/>
      <c r="NPT238" s="196"/>
      <c r="NPU238" s="119"/>
      <c r="NPV238" s="47"/>
      <c r="NPW238" s="47"/>
      <c r="NPX238" s="48"/>
      <c r="NPY238" s="49"/>
      <c r="NPZ238" s="28"/>
      <c r="NQA238" s="196"/>
      <c r="NQB238" s="119"/>
      <c r="NQC238" s="47"/>
      <c r="NQD238" s="47"/>
      <c r="NQE238" s="48"/>
      <c r="NQF238" s="49"/>
      <c r="NQG238" s="28"/>
      <c r="NQH238" s="196"/>
      <c r="NQI238" s="119"/>
      <c r="NQJ238" s="47"/>
      <c r="NQK238" s="47"/>
      <c r="NQL238" s="48"/>
      <c r="NQM238" s="49"/>
      <c r="NQN238" s="28"/>
      <c r="NQO238" s="196"/>
      <c r="NQP238" s="119"/>
      <c r="NQQ238" s="47"/>
      <c r="NQR238" s="47"/>
      <c r="NQS238" s="48"/>
      <c r="NQT238" s="49"/>
      <c r="NQU238" s="28"/>
      <c r="NQV238" s="196"/>
      <c r="NQW238" s="119"/>
      <c r="NQX238" s="47"/>
      <c r="NQY238" s="47"/>
      <c r="NQZ238" s="48"/>
      <c r="NRA238" s="49"/>
      <c r="NRB238" s="28"/>
      <c r="NRC238" s="196"/>
      <c r="NRD238" s="119"/>
      <c r="NRE238" s="47"/>
      <c r="NRF238" s="47"/>
      <c r="NRG238" s="48"/>
      <c r="NRH238" s="49"/>
      <c r="NRI238" s="28"/>
      <c r="NRJ238" s="196"/>
      <c r="NRK238" s="119"/>
      <c r="NRL238" s="47"/>
      <c r="NRM238" s="47"/>
      <c r="NRN238" s="48"/>
      <c r="NRO238" s="49"/>
      <c r="NRP238" s="28"/>
      <c r="NRQ238" s="196"/>
      <c r="NRR238" s="119"/>
      <c r="NRS238" s="47"/>
      <c r="NRT238" s="47"/>
      <c r="NRU238" s="48"/>
      <c r="NRV238" s="49"/>
      <c r="NRW238" s="28"/>
      <c r="NRX238" s="196"/>
      <c r="NRY238" s="119"/>
      <c r="NRZ238" s="47"/>
      <c r="NSA238" s="47"/>
      <c r="NSB238" s="48"/>
      <c r="NSC238" s="49"/>
      <c r="NSD238" s="28"/>
      <c r="NSE238" s="196"/>
      <c r="NSF238" s="119"/>
      <c r="NSG238" s="47"/>
      <c r="NSH238" s="47"/>
      <c r="NSI238" s="48"/>
      <c r="NSJ238" s="49"/>
      <c r="NSK238" s="28"/>
      <c r="NSL238" s="196"/>
      <c r="NSM238" s="119"/>
      <c r="NSN238" s="47"/>
      <c r="NSO238" s="47"/>
      <c r="NSP238" s="48"/>
      <c r="NSQ238" s="49"/>
      <c r="NSR238" s="28"/>
      <c r="NSS238" s="196"/>
      <c r="NST238" s="119"/>
      <c r="NSU238" s="47"/>
      <c r="NSV238" s="47"/>
      <c r="NSW238" s="48"/>
      <c r="NSX238" s="49"/>
      <c r="NSY238" s="28"/>
      <c r="NSZ238" s="196"/>
      <c r="NTA238" s="119"/>
      <c r="NTB238" s="47"/>
      <c r="NTC238" s="47"/>
      <c r="NTD238" s="48"/>
      <c r="NTE238" s="49"/>
      <c r="NTF238" s="28"/>
      <c r="NTG238" s="196"/>
      <c r="NTH238" s="119"/>
      <c r="NTI238" s="47"/>
      <c r="NTJ238" s="47"/>
      <c r="NTK238" s="48"/>
      <c r="NTL238" s="49"/>
      <c r="NTM238" s="28"/>
      <c r="NTN238" s="196"/>
      <c r="NTO238" s="119"/>
      <c r="NTP238" s="47"/>
      <c r="NTQ238" s="47"/>
      <c r="NTR238" s="48"/>
      <c r="NTS238" s="49"/>
      <c r="NTT238" s="28"/>
      <c r="NTU238" s="196"/>
      <c r="NTV238" s="119"/>
      <c r="NTW238" s="47"/>
      <c r="NTX238" s="47"/>
      <c r="NTY238" s="48"/>
      <c r="NTZ238" s="49"/>
      <c r="NUA238" s="28"/>
      <c r="NUB238" s="196"/>
      <c r="NUC238" s="119"/>
      <c r="NUD238" s="47"/>
      <c r="NUE238" s="47"/>
      <c r="NUF238" s="48"/>
      <c r="NUG238" s="49"/>
      <c r="NUH238" s="28"/>
      <c r="NUI238" s="196"/>
      <c r="NUJ238" s="119"/>
      <c r="NUK238" s="47"/>
      <c r="NUL238" s="47"/>
      <c r="NUM238" s="48"/>
      <c r="NUN238" s="49"/>
      <c r="NUO238" s="28"/>
      <c r="NUP238" s="196"/>
      <c r="NUQ238" s="119"/>
      <c r="NUR238" s="47"/>
      <c r="NUS238" s="47"/>
      <c r="NUT238" s="48"/>
      <c r="NUU238" s="49"/>
      <c r="NUV238" s="28"/>
      <c r="NUW238" s="196"/>
      <c r="NUX238" s="119"/>
      <c r="NUY238" s="47"/>
      <c r="NUZ238" s="47"/>
      <c r="NVA238" s="48"/>
      <c r="NVB238" s="49"/>
      <c r="NVC238" s="28"/>
      <c r="NVD238" s="196"/>
      <c r="NVE238" s="119"/>
      <c r="NVF238" s="47"/>
      <c r="NVG238" s="47"/>
      <c r="NVH238" s="48"/>
      <c r="NVI238" s="49"/>
      <c r="NVJ238" s="28"/>
      <c r="NVK238" s="196"/>
      <c r="NVL238" s="119"/>
      <c r="NVM238" s="47"/>
      <c r="NVN238" s="47"/>
      <c r="NVO238" s="48"/>
      <c r="NVP238" s="49"/>
      <c r="NVQ238" s="28"/>
      <c r="NVR238" s="196"/>
      <c r="NVS238" s="119"/>
      <c r="NVT238" s="47"/>
      <c r="NVU238" s="47"/>
      <c r="NVV238" s="48"/>
      <c r="NVW238" s="49"/>
      <c r="NVX238" s="28"/>
      <c r="NVY238" s="196"/>
      <c r="NVZ238" s="119"/>
      <c r="NWA238" s="47"/>
      <c r="NWB238" s="47"/>
      <c r="NWC238" s="48"/>
      <c r="NWD238" s="49"/>
      <c r="NWE238" s="28"/>
      <c r="NWF238" s="196"/>
      <c r="NWG238" s="119"/>
      <c r="NWH238" s="47"/>
      <c r="NWI238" s="47"/>
      <c r="NWJ238" s="48"/>
      <c r="NWK238" s="49"/>
      <c r="NWL238" s="28"/>
      <c r="NWM238" s="196"/>
      <c r="NWN238" s="119"/>
      <c r="NWO238" s="47"/>
      <c r="NWP238" s="47"/>
      <c r="NWQ238" s="48"/>
      <c r="NWR238" s="49"/>
      <c r="NWS238" s="28"/>
      <c r="NWT238" s="196"/>
      <c r="NWU238" s="119"/>
      <c r="NWV238" s="47"/>
      <c r="NWW238" s="47"/>
      <c r="NWX238" s="48"/>
      <c r="NWY238" s="49"/>
      <c r="NWZ238" s="28"/>
      <c r="NXA238" s="196"/>
      <c r="NXB238" s="119"/>
      <c r="NXC238" s="47"/>
      <c r="NXD238" s="47"/>
      <c r="NXE238" s="48"/>
      <c r="NXF238" s="49"/>
      <c r="NXG238" s="28"/>
      <c r="NXH238" s="196"/>
      <c r="NXI238" s="119"/>
      <c r="NXJ238" s="47"/>
      <c r="NXK238" s="47"/>
      <c r="NXL238" s="48"/>
      <c r="NXM238" s="49"/>
      <c r="NXN238" s="28"/>
      <c r="NXO238" s="196"/>
      <c r="NXP238" s="119"/>
      <c r="NXQ238" s="47"/>
      <c r="NXR238" s="47"/>
      <c r="NXS238" s="48"/>
      <c r="NXT238" s="49"/>
      <c r="NXU238" s="28"/>
      <c r="NXV238" s="196"/>
      <c r="NXW238" s="119"/>
      <c r="NXX238" s="47"/>
      <c r="NXY238" s="47"/>
      <c r="NXZ238" s="48"/>
      <c r="NYA238" s="49"/>
      <c r="NYB238" s="28"/>
      <c r="NYC238" s="196"/>
      <c r="NYD238" s="119"/>
      <c r="NYE238" s="47"/>
      <c r="NYF238" s="47"/>
      <c r="NYG238" s="48"/>
      <c r="NYH238" s="49"/>
      <c r="NYI238" s="28"/>
      <c r="NYJ238" s="196"/>
      <c r="NYK238" s="119"/>
      <c r="NYL238" s="47"/>
      <c r="NYM238" s="47"/>
      <c r="NYN238" s="48"/>
      <c r="NYO238" s="49"/>
      <c r="NYP238" s="28"/>
      <c r="NYQ238" s="196"/>
      <c r="NYR238" s="119"/>
      <c r="NYS238" s="47"/>
      <c r="NYT238" s="47"/>
      <c r="NYU238" s="48"/>
      <c r="NYV238" s="49"/>
      <c r="NYW238" s="28"/>
      <c r="NYX238" s="196"/>
      <c r="NYY238" s="119"/>
      <c r="NYZ238" s="47"/>
      <c r="NZA238" s="47"/>
      <c r="NZB238" s="48"/>
      <c r="NZC238" s="49"/>
      <c r="NZD238" s="28"/>
      <c r="NZE238" s="196"/>
      <c r="NZF238" s="119"/>
      <c r="NZG238" s="47"/>
      <c r="NZH238" s="47"/>
      <c r="NZI238" s="48"/>
      <c r="NZJ238" s="49"/>
      <c r="NZK238" s="28"/>
      <c r="NZL238" s="196"/>
      <c r="NZM238" s="119"/>
      <c r="NZN238" s="47"/>
      <c r="NZO238" s="47"/>
      <c r="NZP238" s="48"/>
      <c r="NZQ238" s="49"/>
      <c r="NZR238" s="28"/>
      <c r="NZS238" s="196"/>
      <c r="NZT238" s="119"/>
      <c r="NZU238" s="47"/>
      <c r="NZV238" s="47"/>
      <c r="NZW238" s="48"/>
      <c r="NZX238" s="49"/>
      <c r="NZY238" s="28"/>
      <c r="NZZ238" s="196"/>
      <c r="OAA238" s="119"/>
      <c r="OAB238" s="47"/>
      <c r="OAC238" s="47"/>
      <c r="OAD238" s="48"/>
      <c r="OAE238" s="49"/>
      <c r="OAF238" s="28"/>
      <c r="OAG238" s="196"/>
      <c r="OAH238" s="119"/>
      <c r="OAI238" s="47"/>
      <c r="OAJ238" s="47"/>
      <c r="OAK238" s="48"/>
      <c r="OAL238" s="49"/>
      <c r="OAM238" s="28"/>
      <c r="OAN238" s="196"/>
      <c r="OAO238" s="119"/>
      <c r="OAP238" s="47"/>
      <c r="OAQ238" s="47"/>
      <c r="OAR238" s="48"/>
      <c r="OAS238" s="49"/>
      <c r="OAT238" s="28"/>
      <c r="OAU238" s="196"/>
      <c r="OAV238" s="119"/>
      <c r="OAW238" s="47"/>
      <c r="OAX238" s="47"/>
      <c r="OAY238" s="48"/>
      <c r="OAZ238" s="49"/>
      <c r="OBA238" s="28"/>
      <c r="OBB238" s="196"/>
      <c r="OBC238" s="119"/>
      <c r="OBD238" s="47"/>
      <c r="OBE238" s="47"/>
      <c r="OBF238" s="48"/>
      <c r="OBG238" s="49"/>
      <c r="OBH238" s="28"/>
      <c r="OBI238" s="196"/>
      <c r="OBJ238" s="119"/>
      <c r="OBK238" s="47"/>
      <c r="OBL238" s="47"/>
      <c r="OBM238" s="48"/>
      <c r="OBN238" s="49"/>
      <c r="OBO238" s="28"/>
      <c r="OBP238" s="196"/>
      <c r="OBQ238" s="119"/>
      <c r="OBR238" s="47"/>
      <c r="OBS238" s="47"/>
      <c r="OBT238" s="48"/>
      <c r="OBU238" s="49"/>
      <c r="OBV238" s="28"/>
      <c r="OBW238" s="196"/>
      <c r="OBX238" s="119"/>
      <c r="OBY238" s="47"/>
      <c r="OBZ238" s="47"/>
      <c r="OCA238" s="48"/>
      <c r="OCB238" s="49"/>
      <c r="OCC238" s="28"/>
      <c r="OCD238" s="196"/>
      <c r="OCE238" s="119"/>
      <c r="OCF238" s="47"/>
      <c r="OCG238" s="47"/>
      <c r="OCH238" s="48"/>
      <c r="OCI238" s="49"/>
      <c r="OCJ238" s="28"/>
      <c r="OCK238" s="196"/>
      <c r="OCL238" s="119"/>
      <c r="OCM238" s="47"/>
      <c r="OCN238" s="47"/>
      <c r="OCO238" s="48"/>
      <c r="OCP238" s="49"/>
      <c r="OCQ238" s="28"/>
      <c r="OCR238" s="196"/>
      <c r="OCS238" s="119"/>
      <c r="OCT238" s="47"/>
      <c r="OCU238" s="47"/>
      <c r="OCV238" s="48"/>
      <c r="OCW238" s="49"/>
      <c r="OCX238" s="28"/>
      <c r="OCY238" s="196"/>
      <c r="OCZ238" s="119"/>
      <c r="ODA238" s="47"/>
      <c r="ODB238" s="47"/>
      <c r="ODC238" s="48"/>
      <c r="ODD238" s="49"/>
      <c r="ODE238" s="28"/>
      <c r="ODF238" s="196"/>
      <c r="ODG238" s="119"/>
      <c r="ODH238" s="47"/>
      <c r="ODI238" s="47"/>
      <c r="ODJ238" s="48"/>
      <c r="ODK238" s="49"/>
      <c r="ODL238" s="28"/>
      <c r="ODM238" s="196"/>
      <c r="ODN238" s="119"/>
      <c r="ODO238" s="47"/>
      <c r="ODP238" s="47"/>
      <c r="ODQ238" s="48"/>
      <c r="ODR238" s="49"/>
      <c r="ODS238" s="28"/>
      <c r="ODT238" s="196"/>
      <c r="ODU238" s="119"/>
      <c r="ODV238" s="47"/>
      <c r="ODW238" s="47"/>
      <c r="ODX238" s="48"/>
      <c r="ODY238" s="49"/>
      <c r="ODZ238" s="28"/>
      <c r="OEA238" s="196"/>
      <c r="OEB238" s="119"/>
      <c r="OEC238" s="47"/>
      <c r="OED238" s="47"/>
      <c r="OEE238" s="48"/>
      <c r="OEF238" s="49"/>
      <c r="OEG238" s="28"/>
      <c r="OEH238" s="196"/>
      <c r="OEI238" s="119"/>
      <c r="OEJ238" s="47"/>
      <c r="OEK238" s="47"/>
      <c r="OEL238" s="48"/>
      <c r="OEM238" s="49"/>
      <c r="OEN238" s="28"/>
      <c r="OEO238" s="196"/>
      <c r="OEP238" s="119"/>
      <c r="OEQ238" s="47"/>
      <c r="OER238" s="47"/>
      <c r="OES238" s="48"/>
      <c r="OET238" s="49"/>
      <c r="OEU238" s="28"/>
      <c r="OEV238" s="196"/>
      <c r="OEW238" s="119"/>
      <c r="OEX238" s="47"/>
      <c r="OEY238" s="47"/>
      <c r="OEZ238" s="48"/>
      <c r="OFA238" s="49"/>
      <c r="OFB238" s="28"/>
      <c r="OFC238" s="196"/>
      <c r="OFD238" s="119"/>
      <c r="OFE238" s="47"/>
      <c r="OFF238" s="47"/>
      <c r="OFG238" s="48"/>
      <c r="OFH238" s="49"/>
      <c r="OFI238" s="28"/>
      <c r="OFJ238" s="196"/>
      <c r="OFK238" s="119"/>
      <c r="OFL238" s="47"/>
      <c r="OFM238" s="47"/>
      <c r="OFN238" s="48"/>
      <c r="OFO238" s="49"/>
      <c r="OFP238" s="28"/>
      <c r="OFQ238" s="196"/>
      <c r="OFR238" s="119"/>
      <c r="OFS238" s="47"/>
      <c r="OFT238" s="47"/>
      <c r="OFU238" s="48"/>
      <c r="OFV238" s="49"/>
      <c r="OFW238" s="28"/>
      <c r="OFX238" s="196"/>
      <c r="OFY238" s="119"/>
      <c r="OFZ238" s="47"/>
      <c r="OGA238" s="47"/>
      <c r="OGB238" s="48"/>
      <c r="OGC238" s="49"/>
      <c r="OGD238" s="28"/>
      <c r="OGE238" s="196"/>
      <c r="OGF238" s="119"/>
      <c r="OGG238" s="47"/>
      <c r="OGH238" s="47"/>
      <c r="OGI238" s="48"/>
      <c r="OGJ238" s="49"/>
      <c r="OGK238" s="28"/>
      <c r="OGL238" s="196"/>
      <c r="OGM238" s="119"/>
      <c r="OGN238" s="47"/>
      <c r="OGO238" s="47"/>
      <c r="OGP238" s="48"/>
      <c r="OGQ238" s="49"/>
      <c r="OGR238" s="28"/>
      <c r="OGS238" s="196"/>
      <c r="OGT238" s="119"/>
      <c r="OGU238" s="47"/>
      <c r="OGV238" s="47"/>
      <c r="OGW238" s="48"/>
      <c r="OGX238" s="49"/>
      <c r="OGY238" s="28"/>
      <c r="OGZ238" s="196"/>
      <c r="OHA238" s="119"/>
      <c r="OHB238" s="47"/>
      <c r="OHC238" s="47"/>
      <c r="OHD238" s="48"/>
      <c r="OHE238" s="49"/>
      <c r="OHF238" s="28"/>
      <c r="OHG238" s="196"/>
      <c r="OHH238" s="119"/>
      <c r="OHI238" s="47"/>
      <c r="OHJ238" s="47"/>
      <c r="OHK238" s="48"/>
      <c r="OHL238" s="49"/>
      <c r="OHM238" s="28"/>
      <c r="OHN238" s="196"/>
      <c r="OHO238" s="119"/>
      <c r="OHP238" s="47"/>
      <c r="OHQ238" s="47"/>
      <c r="OHR238" s="48"/>
      <c r="OHS238" s="49"/>
      <c r="OHT238" s="28"/>
      <c r="OHU238" s="196"/>
      <c r="OHV238" s="119"/>
      <c r="OHW238" s="47"/>
      <c r="OHX238" s="47"/>
      <c r="OHY238" s="48"/>
      <c r="OHZ238" s="49"/>
      <c r="OIA238" s="28"/>
      <c r="OIB238" s="196"/>
      <c r="OIC238" s="119"/>
      <c r="OID238" s="47"/>
      <c r="OIE238" s="47"/>
      <c r="OIF238" s="48"/>
      <c r="OIG238" s="49"/>
      <c r="OIH238" s="28"/>
      <c r="OII238" s="196"/>
      <c r="OIJ238" s="119"/>
      <c r="OIK238" s="47"/>
      <c r="OIL238" s="47"/>
      <c r="OIM238" s="48"/>
      <c r="OIN238" s="49"/>
      <c r="OIO238" s="28"/>
      <c r="OIP238" s="196"/>
      <c r="OIQ238" s="119"/>
      <c r="OIR238" s="47"/>
      <c r="OIS238" s="47"/>
      <c r="OIT238" s="48"/>
      <c r="OIU238" s="49"/>
      <c r="OIV238" s="28"/>
      <c r="OIW238" s="196"/>
      <c r="OIX238" s="119"/>
      <c r="OIY238" s="47"/>
      <c r="OIZ238" s="47"/>
      <c r="OJA238" s="48"/>
      <c r="OJB238" s="49"/>
      <c r="OJC238" s="28"/>
      <c r="OJD238" s="196"/>
      <c r="OJE238" s="119"/>
      <c r="OJF238" s="47"/>
      <c r="OJG238" s="47"/>
      <c r="OJH238" s="48"/>
      <c r="OJI238" s="49"/>
      <c r="OJJ238" s="28"/>
      <c r="OJK238" s="196"/>
      <c r="OJL238" s="119"/>
      <c r="OJM238" s="47"/>
      <c r="OJN238" s="47"/>
      <c r="OJO238" s="48"/>
      <c r="OJP238" s="49"/>
      <c r="OJQ238" s="28"/>
      <c r="OJR238" s="196"/>
      <c r="OJS238" s="119"/>
      <c r="OJT238" s="47"/>
      <c r="OJU238" s="47"/>
      <c r="OJV238" s="48"/>
      <c r="OJW238" s="49"/>
      <c r="OJX238" s="28"/>
      <c r="OJY238" s="196"/>
      <c r="OJZ238" s="119"/>
      <c r="OKA238" s="47"/>
      <c r="OKB238" s="47"/>
      <c r="OKC238" s="48"/>
      <c r="OKD238" s="49"/>
      <c r="OKE238" s="28"/>
      <c r="OKF238" s="196"/>
      <c r="OKG238" s="119"/>
      <c r="OKH238" s="47"/>
      <c r="OKI238" s="47"/>
      <c r="OKJ238" s="48"/>
      <c r="OKK238" s="49"/>
      <c r="OKL238" s="28"/>
      <c r="OKM238" s="196"/>
      <c r="OKN238" s="119"/>
      <c r="OKO238" s="47"/>
      <c r="OKP238" s="47"/>
      <c r="OKQ238" s="48"/>
      <c r="OKR238" s="49"/>
      <c r="OKS238" s="28"/>
      <c r="OKT238" s="196"/>
      <c r="OKU238" s="119"/>
      <c r="OKV238" s="47"/>
      <c r="OKW238" s="47"/>
      <c r="OKX238" s="48"/>
      <c r="OKY238" s="49"/>
      <c r="OKZ238" s="28"/>
      <c r="OLA238" s="196"/>
      <c r="OLB238" s="119"/>
      <c r="OLC238" s="47"/>
      <c r="OLD238" s="47"/>
      <c r="OLE238" s="48"/>
      <c r="OLF238" s="49"/>
      <c r="OLG238" s="28"/>
      <c r="OLH238" s="196"/>
      <c r="OLI238" s="119"/>
      <c r="OLJ238" s="47"/>
      <c r="OLK238" s="47"/>
      <c r="OLL238" s="48"/>
      <c r="OLM238" s="49"/>
      <c r="OLN238" s="28"/>
      <c r="OLO238" s="196"/>
      <c r="OLP238" s="119"/>
      <c r="OLQ238" s="47"/>
      <c r="OLR238" s="47"/>
      <c r="OLS238" s="48"/>
      <c r="OLT238" s="49"/>
      <c r="OLU238" s="28"/>
      <c r="OLV238" s="196"/>
      <c r="OLW238" s="119"/>
      <c r="OLX238" s="47"/>
      <c r="OLY238" s="47"/>
      <c r="OLZ238" s="48"/>
      <c r="OMA238" s="49"/>
      <c r="OMB238" s="28"/>
      <c r="OMC238" s="196"/>
      <c r="OMD238" s="119"/>
      <c r="OME238" s="47"/>
      <c r="OMF238" s="47"/>
      <c r="OMG238" s="48"/>
      <c r="OMH238" s="49"/>
      <c r="OMI238" s="28"/>
      <c r="OMJ238" s="196"/>
      <c r="OMK238" s="119"/>
      <c r="OML238" s="47"/>
      <c r="OMM238" s="47"/>
      <c r="OMN238" s="48"/>
      <c r="OMO238" s="49"/>
      <c r="OMP238" s="28"/>
      <c r="OMQ238" s="196"/>
      <c r="OMR238" s="119"/>
      <c r="OMS238" s="47"/>
      <c r="OMT238" s="47"/>
      <c r="OMU238" s="48"/>
      <c r="OMV238" s="49"/>
      <c r="OMW238" s="28"/>
      <c r="OMX238" s="196"/>
      <c r="OMY238" s="119"/>
      <c r="OMZ238" s="47"/>
      <c r="ONA238" s="47"/>
      <c r="ONB238" s="48"/>
      <c r="ONC238" s="49"/>
      <c r="OND238" s="28"/>
      <c r="ONE238" s="196"/>
      <c r="ONF238" s="119"/>
      <c r="ONG238" s="47"/>
      <c r="ONH238" s="47"/>
      <c r="ONI238" s="48"/>
      <c r="ONJ238" s="49"/>
      <c r="ONK238" s="28"/>
      <c r="ONL238" s="196"/>
      <c r="ONM238" s="119"/>
      <c r="ONN238" s="47"/>
      <c r="ONO238" s="47"/>
      <c r="ONP238" s="48"/>
      <c r="ONQ238" s="49"/>
      <c r="ONR238" s="28"/>
      <c r="ONS238" s="196"/>
      <c r="ONT238" s="119"/>
      <c r="ONU238" s="47"/>
      <c r="ONV238" s="47"/>
      <c r="ONW238" s="48"/>
      <c r="ONX238" s="49"/>
      <c r="ONY238" s="28"/>
      <c r="ONZ238" s="196"/>
      <c r="OOA238" s="119"/>
      <c r="OOB238" s="47"/>
      <c r="OOC238" s="47"/>
      <c r="OOD238" s="48"/>
      <c r="OOE238" s="49"/>
      <c r="OOF238" s="28"/>
      <c r="OOG238" s="196"/>
      <c r="OOH238" s="119"/>
      <c r="OOI238" s="47"/>
      <c r="OOJ238" s="47"/>
      <c r="OOK238" s="48"/>
      <c r="OOL238" s="49"/>
      <c r="OOM238" s="28"/>
      <c r="OON238" s="196"/>
      <c r="OOO238" s="119"/>
      <c r="OOP238" s="47"/>
      <c r="OOQ238" s="47"/>
      <c r="OOR238" s="48"/>
      <c r="OOS238" s="49"/>
      <c r="OOT238" s="28"/>
      <c r="OOU238" s="196"/>
      <c r="OOV238" s="119"/>
      <c r="OOW238" s="47"/>
      <c r="OOX238" s="47"/>
      <c r="OOY238" s="48"/>
      <c r="OOZ238" s="49"/>
      <c r="OPA238" s="28"/>
      <c r="OPB238" s="196"/>
      <c r="OPC238" s="119"/>
      <c r="OPD238" s="47"/>
      <c r="OPE238" s="47"/>
      <c r="OPF238" s="48"/>
      <c r="OPG238" s="49"/>
      <c r="OPH238" s="28"/>
      <c r="OPI238" s="196"/>
      <c r="OPJ238" s="119"/>
      <c r="OPK238" s="47"/>
      <c r="OPL238" s="47"/>
      <c r="OPM238" s="48"/>
      <c r="OPN238" s="49"/>
      <c r="OPO238" s="28"/>
      <c r="OPP238" s="196"/>
      <c r="OPQ238" s="119"/>
      <c r="OPR238" s="47"/>
      <c r="OPS238" s="47"/>
      <c r="OPT238" s="48"/>
      <c r="OPU238" s="49"/>
      <c r="OPV238" s="28"/>
      <c r="OPW238" s="196"/>
      <c r="OPX238" s="119"/>
      <c r="OPY238" s="47"/>
      <c r="OPZ238" s="47"/>
      <c r="OQA238" s="48"/>
      <c r="OQB238" s="49"/>
      <c r="OQC238" s="28"/>
      <c r="OQD238" s="196"/>
      <c r="OQE238" s="119"/>
      <c r="OQF238" s="47"/>
      <c r="OQG238" s="47"/>
      <c r="OQH238" s="48"/>
      <c r="OQI238" s="49"/>
      <c r="OQJ238" s="28"/>
      <c r="OQK238" s="196"/>
      <c r="OQL238" s="119"/>
      <c r="OQM238" s="47"/>
      <c r="OQN238" s="47"/>
      <c r="OQO238" s="48"/>
      <c r="OQP238" s="49"/>
      <c r="OQQ238" s="28"/>
      <c r="OQR238" s="196"/>
      <c r="OQS238" s="119"/>
      <c r="OQT238" s="47"/>
      <c r="OQU238" s="47"/>
      <c r="OQV238" s="48"/>
      <c r="OQW238" s="49"/>
      <c r="OQX238" s="28"/>
      <c r="OQY238" s="196"/>
      <c r="OQZ238" s="119"/>
      <c r="ORA238" s="47"/>
      <c r="ORB238" s="47"/>
      <c r="ORC238" s="48"/>
      <c r="ORD238" s="49"/>
      <c r="ORE238" s="28"/>
      <c r="ORF238" s="196"/>
      <c r="ORG238" s="119"/>
      <c r="ORH238" s="47"/>
      <c r="ORI238" s="47"/>
      <c r="ORJ238" s="48"/>
      <c r="ORK238" s="49"/>
      <c r="ORL238" s="28"/>
      <c r="ORM238" s="196"/>
      <c r="ORN238" s="119"/>
      <c r="ORO238" s="47"/>
      <c r="ORP238" s="47"/>
      <c r="ORQ238" s="48"/>
      <c r="ORR238" s="49"/>
      <c r="ORS238" s="28"/>
      <c r="ORT238" s="196"/>
      <c r="ORU238" s="119"/>
      <c r="ORV238" s="47"/>
      <c r="ORW238" s="47"/>
      <c r="ORX238" s="48"/>
      <c r="ORY238" s="49"/>
      <c r="ORZ238" s="28"/>
      <c r="OSA238" s="196"/>
      <c r="OSB238" s="119"/>
      <c r="OSC238" s="47"/>
      <c r="OSD238" s="47"/>
      <c r="OSE238" s="48"/>
      <c r="OSF238" s="49"/>
      <c r="OSG238" s="28"/>
      <c r="OSH238" s="196"/>
      <c r="OSI238" s="119"/>
      <c r="OSJ238" s="47"/>
      <c r="OSK238" s="47"/>
      <c r="OSL238" s="48"/>
      <c r="OSM238" s="49"/>
      <c r="OSN238" s="28"/>
      <c r="OSO238" s="196"/>
      <c r="OSP238" s="119"/>
      <c r="OSQ238" s="47"/>
      <c r="OSR238" s="47"/>
      <c r="OSS238" s="48"/>
      <c r="OST238" s="49"/>
      <c r="OSU238" s="28"/>
      <c r="OSV238" s="196"/>
      <c r="OSW238" s="119"/>
      <c r="OSX238" s="47"/>
      <c r="OSY238" s="47"/>
      <c r="OSZ238" s="48"/>
      <c r="OTA238" s="49"/>
      <c r="OTB238" s="28"/>
      <c r="OTC238" s="196"/>
      <c r="OTD238" s="119"/>
      <c r="OTE238" s="47"/>
      <c r="OTF238" s="47"/>
      <c r="OTG238" s="48"/>
      <c r="OTH238" s="49"/>
      <c r="OTI238" s="28"/>
      <c r="OTJ238" s="196"/>
      <c r="OTK238" s="119"/>
      <c r="OTL238" s="47"/>
      <c r="OTM238" s="47"/>
      <c r="OTN238" s="48"/>
      <c r="OTO238" s="49"/>
      <c r="OTP238" s="28"/>
      <c r="OTQ238" s="196"/>
      <c r="OTR238" s="119"/>
      <c r="OTS238" s="47"/>
      <c r="OTT238" s="47"/>
      <c r="OTU238" s="48"/>
      <c r="OTV238" s="49"/>
      <c r="OTW238" s="28"/>
      <c r="OTX238" s="196"/>
      <c r="OTY238" s="119"/>
      <c r="OTZ238" s="47"/>
      <c r="OUA238" s="47"/>
      <c r="OUB238" s="48"/>
      <c r="OUC238" s="49"/>
      <c r="OUD238" s="28"/>
      <c r="OUE238" s="196"/>
      <c r="OUF238" s="119"/>
      <c r="OUG238" s="47"/>
      <c r="OUH238" s="47"/>
      <c r="OUI238" s="48"/>
      <c r="OUJ238" s="49"/>
      <c r="OUK238" s="28"/>
      <c r="OUL238" s="196"/>
      <c r="OUM238" s="119"/>
      <c r="OUN238" s="47"/>
      <c r="OUO238" s="47"/>
      <c r="OUP238" s="48"/>
      <c r="OUQ238" s="49"/>
      <c r="OUR238" s="28"/>
      <c r="OUS238" s="196"/>
      <c r="OUT238" s="119"/>
      <c r="OUU238" s="47"/>
      <c r="OUV238" s="47"/>
      <c r="OUW238" s="48"/>
      <c r="OUX238" s="49"/>
      <c r="OUY238" s="28"/>
      <c r="OUZ238" s="196"/>
      <c r="OVA238" s="119"/>
      <c r="OVB238" s="47"/>
      <c r="OVC238" s="47"/>
      <c r="OVD238" s="48"/>
      <c r="OVE238" s="49"/>
      <c r="OVF238" s="28"/>
      <c r="OVG238" s="196"/>
      <c r="OVH238" s="119"/>
      <c r="OVI238" s="47"/>
      <c r="OVJ238" s="47"/>
      <c r="OVK238" s="48"/>
      <c r="OVL238" s="49"/>
      <c r="OVM238" s="28"/>
      <c r="OVN238" s="196"/>
      <c r="OVO238" s="119"/>
      <c r="OVP238" s="47"/>
      <c r="OVQ238" s="47"/>
      <c r="OVR238" s="48"/>
      <c r="OVS238" s="49"/>
      <c r="OVT238" s="28"/>
      <c r="OVU238" s="196"/>
      <c r="OVV238" s="119"/>
      <c r="OVW238" s="47"/>
      <c r="OVX238" s="47"/>
      <c r="OVY238" s="48"/>
      <c r="OVZ238" s="49"/>
      <c r="OWA238" s="28"/>
      <c r="OWB238" s="196"/>
      <c r="OWC238" s="119"/>
      <c r="OWD238" s="47"/>
      <c r="OWE238" s="47"/>
      <c r="OWF238" s="48"/>
      <c r="OWG238" s="49"/>
      <c r="OWH238" s="28"/>
      <c r="OWI238" s="196"/>
      <c r="OWJ238" s="119"/>
      <c r="OWK238" s="47"/>
      <c r="OWL238" s="47"/>
      <c r="OWM238" s="48"/>
      <c r="OWN238" s="49"/>
      <c r="OWO238" s="28"/>
      <c r="OWP238" s="196"/>
      <c r="OWQ238" s="119"/>
      <c r="OWR238" s="47"/>
      <c r="OWS238" s="47"/>
      <c r="OWT238" s="48"/>
      <c r="OWU238" s="49"/>
      <c r="OWV238" s="28"/>
      <c r="OWW238" s="196"/>
      <c r="OWX238" s="119"/>
      <c r="OWY238" s="47"/>
      <c r="OWZ238" s="47"/>
      <c r="OXA238" s="48"/>
      <c r="OXB238" s="49"/>
      <c r="OXC238" s="28"/>
      <c r="OXD238" s="196"/>
      <c r="OXE238" s="119"/>
      <c r="OXF238" s="47"/>
      <c r="OXG238" s="47"/>
      <c r="OXH238" s="48"/>
      <c r="OXI238" s="49"/>
      <c r="OXJ238" s="28"/>
      <c r="OXK238" s="196"/>
      <c r="OXL238" s="119"/>
      <c r="OXM238" s="47"/>
      <c r="OXN238" s="47"/>
      <c r="OXO238" s="48"/>
      <c r="OXP238" s="49"/>
      <c r="OXQ238" s="28"/>
      <c r="OXR238" s="196"/>
      <c r="OXS238" s="119"/>
      <c r="OXT238" s="47"/>
      <c r="OXU238" s="47"/>
      <c r="OXV238" s="48"/>
      <c r="OXW238" s="49"/>
      <c r="OXX238" s="28"/>
      <c r="OXY238" s="196"/>
      <c r="OXZ238" s="119"/>
      <c r="OYA238" s="47"/>
      <c r="OYB238" s="47"/>
      <c r="OYC238" s="48"/>
      <c r="OYD238" s="49"/>
      <c r="OYE238" s="28"/>
      <c r="OYF238" s="196"/>
      <c r="OYG238" s="119"/>
      <c r="OYH238" s="47"/>
      <c r="OYI238" s="47"/>
      <c r="OYJ238" s="48"/>
      <c r="OYK238" s="49"/>
      <c r="OYL238" s="28"/>
      <c r="OYM238" s="196"/>
      <c r="OYN238" s="119"/>
      <c r="OYO238" s="47"/>
      <c r="OYP238" s="47"/>
      <c r="OYQ238" s="48"/>
      <c r="OYR238" s="49"/>
      <c r="OYS238" s="28"/>
      <c r="OYT238" s="196"/>
      <c r="OYU238" s="119"/>
      <c r="OYV238" s="47"/>
      <c r="OYW238" s="47"/>
      <c r="OYX238" s="48"/>
      <c r="OYY238" s="49"/>
      <c r="OYZ238" s="28"/>
      <c r="OZA238" s="196"/>
      <c r="OZB238" s="119"/>
      <c r="OZC238" s="47"/>
      <c r="OZD238" s="47"/>
      <c r="OZE238" s="48"/>
      <c r="OZF238" s="49"/>
      <c r="OZG238" s="28"/>
      <c r="OZH238" s="196"/>
      <c r="OZI238" s="119"/>
      <c r="OZJ238" s="47"/>
      <c r="OZK238" s="47"/>
      <c r="OZL238" s="48"/>
      <c r="OZM238" s="49"/>
      <c r="OZN238" s="28"/>
      <c r="OZO238" s="196"/>
      <c r="OZP238" s="119"/>
      <c r="OZQ238" s="47"/>
      <c r="OZR238" s="47"/>
      <c r="OZS238" s="48"/>
      <c r="OZT238" s="49"/>
      <c r="OZU238" s="28"/>
      <c r="OZV238" s="196"/>
      <c r="OZW238" s="119"/>
      <c r="OZX238" s="47"/>
      <c r="OZY238" s="47"/>
      <c r="OZZ238" s="48"/>
      <c r="PAA238" s="49"/>
      <c r="PAB238" s="28"/>
      <c r="PAC238" s="196"/>
      <c r="PAD238" s="119"/>
      <c r="PAE238" s="47"/>
      <c r="PAF238" s="47"/>
      <c r="PAG238" s="48"/>
      <c r="PAH238" s="49"/>
      <c r="PAI238" s="28"/>
      <c r="PAJ238" s="196"/>
      <c r="PAK238" s="119"/>
      <c r="PAL238" s="47"/>
      <c r="PAM238" s="47"/>
      <c r="PAN238" s="48"/>
      <c r="PAO238" s="49"/>
      <c r="PAP238" s="28"/>
      <c r="PAQ238" s="196"/>
      <c r="PAR238" s="119"/>
      <c r="PAS238" s="47"/>
      <c r="PAT238" s="47"/>
      <c r="PAU238" s="48"/>
      <c r="PAV238" s="49"/>
      <c r="PAW238" s="28"/>
      <c r="PAX238" s="196"/>
      <c r="PAY238" s="119"/>
      <c r="PAZ238" s="47"/>
      <c r="PBA238" s="47"/>
      <c r="PBB238" s="48"/>
      <c r="PBC238" s="49"/>
      <c r="PBD238" s="28"/>
      <c r="PBE238" s="196"/>
      <c r="PBF238" s="119"/>
      <c r="PBG238" s="47"/>
      <c r="PBH238" s="47"/>
      <c r="PBI238" s="48"/>
      <c r="PBJ238" s="49"/>
      <c r="PBK238" s="28"/>
      <c r="PBL238" s="196"/>
      <c r="PBM238" s="119"/>
      <c r="PBN238" s="47"/>
      <c r="PBO238" s="47"/>
      <c r="PBP238" s="48"/>
      <c r="PBQ238" s="49"/>
      <c r="PBR238" s="28"/>
      <c r="PBS238" s="196"/>
      <c r="PBT238" s="119"/>
      <c r="PBU238" s="47"/>
      <c r="PBV238" s="47"/>
      <c r="PBW238" s="48"/>
      <c r="PBX238" s="49"/>
      <c r="PBY238" s="28"/>
      <c r="PBZ238" s="196"/>
      <c r="PCA238" s="119"/>
      <c r="PCB238" s="47"/>
      <c r="PCC238" s="47"/>
      <c r="PCD238" s="48"/>
      <c r="PCE238" s="49"/>
      <c r="PCF238" s="28"/>
      <c r="PCG238" s="196"/>
      <c r="PCH238" s="119"/>
      <c r="PCI238" s="47"/>
      <c r="PCJ238" s="47"/>
      <c r="PCK238" s="48"/>
      <c r="PCL238" s="49"/>
      <c r="PCM238" s="28"/>
      <c r="PCN238" s="196"/>
      <c r="PCO238" s="119"/>
      <c r="PCP238" s="47"/>
      <c r="PCQ238" s="47"/>
      <c r="PCR238" s="48"/>
      <c r="PCS238" s="49"/>
      <c r="PCT238" s="28"/>
      <c r="PCU238" s="196"/>
      <c r="PCV238" s="119"/>
      <c r="PCW238" s="47"/>
      <c r="PCX238" s="47"/>
      <c r="PCY238" s="48"/>
      <c r="PCZ238" s="49"/>
      <c r="PDA238" s="28"/>
      <c r="PDB238" s="196"/>
      <c r="PDC238" s="119"/>
      <c r="PDD238" s="47"/>
      <c r="PDE238" s="47"/>
      <c r="PDF238" s="48"/>
      <c r="PDG238" s="49"/>
      <c r="PDH238" s="28"/>
      <c r="PDI238" s="196"/>
      <c r="PDJ238" s="119"/>
      <c r="PDK238" s="47"/>
      <c r="PDL238" s="47"/>
      <c r="PDM238" s="48"/>
      <c r="PDN238" s="49"/>
      <c r="PDO238" s="28"/>
      <c r="PDP238" s="196"/>
      <c r="PDQ238" s="119"/>
      <c r="PDR238" s="47"/>
      <c r="PDS238" s="47"/>
      <c r="PDT238" s="48"/>
      <c r="PDU238" s="49"/>
      <c r="PDV238" s="28"/>
      <c r="PDW238" s="196"/>
      <c r="PDX238" s="119"/>
      <c r="PDY238" s="47"/>
      <c r="PDZ238" s="47"/>
      <c r="PEA238" s="48"/>
      <c r="PEB238" s="49"/>
      <c r="PEC238" s="28"/>
      <c r="PED238" s="196"/>
      <c r="PEE238" s="119"/>
      <c r="PEF238" s="47"/>
      <c r="PEG238" s="47"/>
      <c r="PEH238" s="48"/>
      <c r="PEI238" s="49"/>
      <c r="PEJ238" s="28"/>
      <c r="PEK238" s="196"/>
      <c r="PEL238" s="119"/>
      <c r="PEM238" s="47"/>
      <c r="PEN238" s="47"/>
      <c r="PEO238" s="48"/>
      <c r="PEP238" s="49"/>
      <c r="PEQ238" s="28"/>
      <c r="PER238" s="196"/>
      <c r="PES238" s="119"/>
      <c r="PET238" s="47"/>
      <c r="PEU238" s="47"/>
      <c r="PEV238" s="48"/>
      <c r="PEW238" s="49"/>
      <c r="PEX238" s="28"/>
      <c r="PEY238" s="196"/>
      <c r="PEZ238" s="119"/>
      <c r="PFA238" s="47"/>
      <c r="PFB238" s="47"/>
      <c r="PFC238" s="48"/>
      <c r="PFD238" s="49"/>
      <c r="PFE238" s="28"/>
      <c r="PFF238" s="196"/>
      <c r="PFG238" s="119"/>
      <c r="PFH238" s="47"/>
      <c r="PFI238" s="47"/>
      <c r="PFJ238" s="48"/>
      <c r="PFK238" s="49"/>
      <c r="PFL238" s="28"/>
      <c r="PFM238" s="196"/>
      <c r="PFN238" s="119"/>
      <c r="PFO238" s="47"/>
      <c r="PFP238" s="47"/>
      <c r="PFQ238" s="48"/>
      <c r="PFR238" s="49"/>
      <c r="PFS238" s="28"/>
      <c r="PFT238" s="196"/>
      <c r="PFU238" s="119"/>
      <c r="PFV238" s="47"/>
      <c r="PFW238" s="47"/>
      <c r="PFX238" s="48"/>
      <c r="PFY238" s="49"/>
      <c r="PFZ238" s="28"/>
      <c r="PGA238" s="196"/>
      <c r="PGB238" s="119"/>
      <c r="PGC238" s="47"/>
      <c r="PGD238" s="47"/>
      <c r="PGE238" s="48"/>
      <c r="PGF238" s="49"/>
      <c r="PGG238" s="28"/>
      <c r="PGH238" s="196"/>
      <c r="PGI238" s="119"/>
      <c r="PGJ238" s="47"/>
      <c r="PGK238" s="47"/>
      <c r="PGL238" s="48"/>
      <c r="PGM238" s="49"/>
      <c r="PGN238" s="28"/>
      <c r="PGO238" s="196"/>
      <c r="PGP238" s="119"/>
      <c r="PGQ238" s="47"/>
      <c r="PGR238" s="47"/>
      <c r="PGS238" s="48"/>
      <c r="PGT238" s="49"/>
      <c r="PGU238" s="28"/>
      <c r="PGV238" s="196"/>
      <c r="PGW238" s="119"/>
      <c r="PGX238" s="47"/>
      <c r="PGY238" s="47"/>
      <c r="PGZ238" s="48"/>
      <c r="PHA238" s="49"/>
      <c r="PHB238" s="28"/>
      <c r="PHC238" s="196"/>
      <c r="PHD238" s="119"/>
      <c r="PHE238" s="47"/>
      <c r="PHF238" s="47"/>
      <c r="PHG238" s="48"/>
      <c r="PHH238" s="49"/>
      <c r="PHI238" s="28"/>
      <c r="PHJ238" s="196"/>
      <c r="PHK238" s="119"/>
      <c r="PHL238" s="47"/>
      <c r="PHM238" s="47"/>
      <c r="PHN238" s="48"/>
      <c r="PHO238" s="49"/>
      <c r="PHP238" s="28"/>
      <c r="PHQ238" s="196"/>
      <c r="PHR238" s="119"/>
      <c r="PHS238" s="47"/>
      <c r="PHT238" s="47"/>
      <c r="PHU238" s="48"/>
      <c r="PHV238" s="49"/>
      <c r="PHW238" s="28"/>
      <c r="PHX238" s="196"/>
      <c r="PHY238" s="119"/>
      <c r="PHZ238" s="47"/>
      <c r="PIA238" s="47"/>
      <c r="PIB238" s="48"/>
      <c r="PIC238" s="49"/>
      <c r="PID238" s="28"/>
      <c r="PIE238" s="196"/>
      <c r="PIF238" s="119"/>
      <c r="PIG238" s="47"/>
      <c r="PIH238" s="47"/>
      <c r="PII238" s="48"/>
      <c r="PIJ238" s="49"/>
      <c r="PIK238" s="28"/>
      <c r="PIL238" s="196"/>
      <c r="PIM238" s="119"/>
      <c r="PIN238" s="47"/>
      <c r="PIO238" s="47"/>
      <c r="PIP238" s="48"/>
      <c r="PIQ238" s="49"/>
      <c r="PIR238" s="28"/>
      <c r="PIS238" s="196"/>
      <c r="PIT238" s="119"/>
      <c r="PIU238" s="47"/>
      <c r="PIV238" s="47"/>
      <c r="PIW238" s="48"/>
      <c r="PIX238" s="49"/>
      <c r="PIY238" s="28"/>
      <c r="PIZ238" s="196"/>
      <c r="PJA238" s="119"/>
      <c r="PJB238" s="47"/>
      <c r="PJC238" s="47"/>
      <c r="PJD238" s="48"/>
      <c r="PJE238" s="49"/>
      <c r="PJF238" s="28"/>
      <c r="PJG238" s="196"/>
      <c r="PJH238" s="119"/>
      <c r="PJI238" s="47"/>
      <c r="PJJ238" s="47"/>
      <c r="PJK238" s="48"/>
      <c r="PJL238" s="49"/>
      <c r="PJM238" s="28"/>
      <c r="PJN238" s="196"/>
      <c r="PJO238" s="119"/>
      <c r="PJP238" s="47"/>
      <c r="PJQ238" s="47"/>
      <c r="PJR238" s="48"/>
      <c r="PJS238" s="49"/>
      <c r="PJT238" s="28"/>
      <c r="PJU238" s="196"/>
      <c r="PJV238" s="119"/>
      <c r="PJW238" s="47"/>
      <c r="PJX238" s="47"/>
      <c r="PJY238" s="48"/>
      <c r="PJZ238" s="49"/>
      <c r="PKA238" s="28"/>
      <c r="PKB238" s="196"/>
      <c r="PKC238" s="119"/>
      <c r="PKD238" s="47"/>
      <c r="PKE238" s="47"/>
      <c r="PKF238" s="48"/>
      <c r="PKG238" s="49"/>
      <c r="PKH238" s="28"/>
      <c r="PKI238" s="196"/>
      <c r="PKJ238" s="119"/>
      <c r="PKK238" s="47"/>
      <c r="PKL238" s="47"/>
      <c r="PKM238" s="48"/>
      <c r="PKN238" s="49"/>
      <c r="PKO238" s="28"/>
      <c r="PKP238" s="196"/>
      <c r="PKQ238" s="119"/>
      <c r="PKR238" s="47"/>
      <c r="PKS238" s="47"/>
      <c r="PKT238" s="48"/>
      <c r="PKU238" s="49"/>
      <c r="PKV238" s="28"/>
      <c r="PKW238" s="196"/>
      <c r="PKX238" s="119"/>
      <c r="PKY238" s="47"/>
      <c r="PKZ238" s="47"/>
      <c r="PLA238" s="48"/>
      <c r="PLB238" s="49"/>
      <c r="PLC238" s="28"/>
      <c r="PLD238" s="196"/>
      <c r="PLE238" s="119"/>
      <c r="PLF238" s="47"/>
      <c r="PLG238" s="47"/>
      <c r="PLH238" s="48"/>
      <c r="PLI238" s="49"/>
      <c r="PLJ238" s="28"/>
      <c r="PLK238" s="196"/>
      <c r="PLL238" s="119"/>
      <c r="PLM238" s="47"/>
      <c r="PLN238" s="47"/>
      <c r="PLO238" s="48"/>
      <c r="PLP238" s="49"/>
      <c r="PLQ238" s="28"/>
      <c r="PLR238" s="196"/>
      <c r="PLS238" s="119"/>
      <c r="PLT238" s="47"/>
      <c r="PLU238" s="47"/>
      <c r="PLV238" s="48"/>
      <c r="PLW238" s="49"/>
      <c r="PLX238" s="28"/>
      <c r="PLY238" s="196"/>
      <c r="PLZ238" s="119"/>
      <c r="PMA238" s="47"/>
      <c r="PMB238" s="47"/>
      <c r="PMC238" s="48"/>
      <c r="PMD238" s="49"/>
      <c r="PME238" s="28"/>
      <c r="PMF238" s="196"/>
      <c r="PMG238" s="119"/>
      <c r="PMH238" s="47"/>
      <c r="PMI238" s="47"/>
      <c r="PMJ238" s="48"/>
      <c r="PMK238" s="49"/>
      <c r="PML238" s="28"/>
      <c r="PMM238" s="196"/>
      <c r="PMN238" s="119"/>
      <c r="PMO238" s="47"/>
      <c r="PMP238" s="47"/>
      <c r="PMQ238" s="48"/>
      <c r="PMR238" s="49"/>
      <c r="PMS238" s="28"/>
      <c r="PMT238" s="196"/>
      <c r="PMU238" s="119"/>
      <c r="PMV238" s="47"/>
      <c r="PMW238" s="47"/>
      <c r="PMX238" s="48"/>
      <c r="PMY238" s="49"/>
      <c r="PMZ238" s="28"/>
      <c r="PNA238" s="196"/>
      <c r="PNB238" s="119"/>
      <c r="PNC238" s="47"/>
      <c r="PND238" s="47"/>
      <c r="PNE238" s="48"/>
      <c r="PNF238" s="49"/>
      <c r="PNG238" s="28"/>
      <c r="PNH238" s="196"/>
      <c r="PNI238" s="119"/>
      <c r="PNJ238" s="47"/>
      <c r="PNK238" s="47"/>
      <c r="PNL238" s="48"/>
      <c r="PNM238" s="49"/>
      <c r="PNN238" s="28"/>
      <c r="PNO238" s="196"/>
      <c r="PNP238" s="119"/>
      <c r="PNQ238" s="47"/>
      <c r="PNR238" s="47"/>
      <c r="PNS238" s="48"/>
      <c r="PNT238" s="49"/>
      <c r="PNU238" s="28"/>
      <c r="PNV238" s="196"/>
      <c r="PNW238" s="119"/>
      <c r="PNX238" s="47"/>
      <c r="PNY238" s="47"/>
      <c r="PNZ238" s="48"/>
      <c r="POA238" s="49"/>
      <c r="POB238" s="28"/>
      <c r="POC238" s="196"/>
      <c r="POD238" s="119"/>
      <c r="POE238" s="47"/>
      <c r="POF238" s="47"/>
      <c r="POG238" s="48"/>
      <c r="POH238" s="49"/>
      <c r="POI238" s="28"/>
      <c r="POJ238" s="196"/>
      <c r="POK238" s="119"/>
      <c r="POL238" s="47"/>
      <c r="POM238" s="47"/>
      <c r="PON238" s="48"/>
      <c r="POO238" s="49"/>
      <c r="POP238" s="28"/>
      <c r="POQ238" s="196"/>
      <c r="POR238" s="119"/>
      <c r="POS238" s="47"/>
      <c r="POT238" s="47"/>
      <c r="POU238" s="48"/>
      <c r="POV238" s="49"/>
      <c r="POW238" s="28"/>
      <c r="POX238" s="196"/>
      <c r="POY238" s="119"/>
      <c r="POZ238" s="47"/>
      <c r="PPA238" s="47"/>
      <c r="PPB238" s="48"/>
      <c r="PPC238" s="49"/>
      <c r="PPD238" s="28"/>
      <c r="PPE238" s="196"/>
      <c r="PPF238" s="119"/>
      <c r="PPG238" s="47"/>
      <c r="PPH238" s="47"/>
      <c r="PPI238" s="48"/>
      <c r="PPJ238" s="49"/>
      <c r="PPK238" s="28"/>
      <c r="PPL238" s="196"/>
      <c r="PPM238" s="119"/>
      <c r="PPN238" s="47"/>
      <c r="PPO238" s="47"/>
      <c r="PPP238" s="48"/>
      <c r="PPQ238" s="49"/>
      <c r="PPR238" s="28"/>
      <c r="PPS238" s="196"/>
      <c r="PPT238" s="119"/>
      <c r="PPU238" s="47"/>
      <c r="PPV238" s="47"/>
      <c r="PPW238" s="48"/>
      <c r="PPX238" s="49"/>
      <c r="PPY238" s="28"/>
      <c r="PPZ238" s="196"/>
      <c r="PQA238" s="119"/>
      <c r="PQB238" s="47"/>
      <c r="PQC238" s="47"/>
      <c r="PQD238" s="48"/>
      <c r="PQE238" s="49"/>
      <c r="PQF238" s="28"/>
      <c r="PQG238" s="196"/>
      <c r="PQH238" s="119"/>
      <c r="PQI238" s="47"/>
      <c r="PQJ238" s="47"/>
      <c r="PQK238" s="48"/>
      <c r="PQL238" s="49"/>
      <c r="PQM238" s="28"/>
      <c r="PQN238" s="196"/>
      <c r="PQO238" s="119"/>
      <c r="PQP238" s="47"/>
      <c r="PQQ238" s="47"/>
      <c r="PQR238" s="48"/>
      <c r="PQS238" s="49"/>
      <c r="PQT238" s="28"/>
      <c r="PQU238" s="196"/>
      <c r="PQV238" s="119"/>
      <c r="PQW238" s="47"/>
      <c r="PQX238" s="47"/>
      <c r="PQY238" s="48"/>
      <c r="PQZ238" s="49"/>
      <c r="PRA238" s="28"/>
      <c r="PRB238" s="196"/>
      <c r="PRC238" s="119"/>
      <c r="PRD238" s="47"/>
      <c r="PRE238" s="47"/>
      <c r="PRF238" s="48"/>
      <c r="PRG238" s="49"/>
      <c r="PRH238" s="28"/>
      <c r="PRI238" s="196"/>
      <c r="PRJ238" s="119"/>
      <c r="PRK238" s="47"/>
      <c r="PRL238" s="47"/>
      <c r="PRM238" s="48"/>
      <c r="PRN238" s="49"/>
      <c r="PRO238" s="28"/>
      <c r="PRP238" s="196"/>
      <c r="PRQ238" s="119"/>
      <c r="PRR238" s="47"/>
      <c r="PRS238" s="47"/>
      <c r="PRT238" s="48"/>
      <c r="PRU238" s="49"/>
      <c r="PRV238" s="28"/>
      <c r="PRW238" s="196"/>
      <c r="PRX238" s="119"/>
      <c r="PRY238" s="47"/>
      <c r="PRZ238" s="47"/>
      <c r="PSA238" s="48"/>
      <c r="PSB238" s="49"/>
      <c r="PSC238" s="28"/>
      <c r="PSD238" s="196"/>
      <c r="PSE238" s="119"/>
      <c r="PSF238" s="47"/>
      <c r="PSG238" s="47"/>
      <c r="PSH238" s="48"/>
      <c r="PSI238" s="49"/>
      <c r="PSJ238" s="28"/>
      <c r="PSK238" s="196"/>
      <c r="PSL238" s="119"/>
      <c r="PSM238" s="47"/>
      <c r="PSN238" s="47"/>
      <c r="PSO238" s="48"/>
      <c r="PSP238" s="49"/>
      <c r="PSQ238" s="28"/>
      <c r="PSR238" s="196"/>
      <c r="PSS238" s="119"/>
      <c r="PST238" s="47"/>
      <c r="PSU238" s="47"/>
      <c r="PSV238" s="48"/>
      <c r="PSW238" s="49"/>
      <c r="PSX238" s="28"/>
      <c r="PSY238" s="196"/>
      <c r="PSZ238" s="119"/>
      <c r="PTA238" s="47"/>
      <c r="PTB238" s="47"/>
      <c r="PTC238" s="48"/>
      <c r="PTD238" s="49"/>
      <c r="PTE238" s="28"/>
      <c r="PTF238" s="196"/>
      <c r="PTG238" s="119"/>
      <c r="PTH238" s="47"/>
      <c r="PTI238" s="47"/>
      <c r="PTJ238" s="48"/>
      <c r="PTK238" s="49"/>
      <c r="PTL238" s="28"/>
      <c r="PTM238" s="196"/>
      <c r="PTN238" s="119"/>
      <c r="PTO238" s="47"/>
      <c r="PTP238" s="47"/>
      <c r="PTQ238" s="48"/>
      <c r="PTR238" s="49"/>
      <c r="PTS238" s="28"/>
      <c r="PTT238" s="196"/>
      <c r="PTU238" s="119"/>
      <c r="PTV238" s="47"/>
      <c r="PTW238" s="47"/>
      <c r="PTX238" s="48"/>
      <c r="PTY238" s="49"/>
      <c r="PTZ238" s="28"/>
      <c r="PUA238" s="196"/>
      <c r="PUB238" s="119"/>
      <c r="PUC238" s="47"/>
      <c r="PUD238" s="47"/>
      <c r="PUE238" s="48"/>
      <c r="PUF238" s="49"/>
      <c r="PUG238" s="28"/>
      <c r="PUH238" s="196"/>
      <c r="PUI238" s="119"/>
      <c r="PUJ238" s="47"/>
      <c r="PUK238" s="47"/>
      <c r="PUL238" s="48"/>
      <c r="PUM238" s="49"/>
      <c r="PUN238" s="28"/>
      <c r="PUO238" s="196"/>
      <c r="PUP238" s="119"/>
      <c r="PUQ238" s="47"/>
      <c r="PUR238" s="47"/>
      <c r="PUS238" s="48"/>
      <c r="PUT238" s="49"/>
      <c r="PUU238" s="28"/>
      <c r="PUV238" s="196"/>
      <c r="PUW238" s="119"/>
      <c r="PUX238" s="47"/>
      <c r="PUY238" s="47"/>
      <c r="PUZ238" s="48"/>
      <c r="PVA238" s="49"/>
      <c r="PVB238" s="28"/>
      <c r="PVC238" s="196"/>
      <c r="PVD238" s="119"/>
      <c r="PVE238" s="47"/>
      <c r="PVF238" s="47"/>
      <c r="PVG238" s="48"/>
      <c r="PVH238" s="49"/>
      <c r="PVI238" s="28"/>
      <c r="PVJ238" s="196"/>
      <c r="PVK238" s="119"/>
      <c r="PVL238" s="47"/>
      <c r="PVM238" s="47"/>
      <c r="PVN238" s="48"/>
      <c r="PVO238" s="49"/>
      <c r="PVP238" s="28"/>
      <c r="PVQ238" s="196"/>
      <c r="PVR238" s="119"/>
      <c r="PVS238" s="47"/>
      <c r="PVT238" s="47"/>
      <c r="PVU238" s="48"/>
      <c r="PVV238" s="49"/>
      <c r="PVW238" s="28"/>
      <c r="PVX238" s="196"/>
      <c r="PVY238" s="119"/>
      <c r="PVZ238" s="47"/>
      <c r="PWA238" s="47"/>
      <c r="PWB238" s="48"/>
      <c r="PWC238" s="49"/>
      <c r="PWD238" s="28"/>
      <c r="PWE238" s="196"/>
      <c r="PWF238" s="119"/>
      <c r="PWG238" s="47"/>
      <c r="PWH238" s="47"/>
      <c r="PWI238" s="48"/>
      <c r="PWJ238" s="49"/>
      <c r="PWK238" s="28"/>
      <c r="PWL238" s="196"/>
      <c r="PWM238" s="119"/>
      <c r="PWN238" s="47"/>
      <c r="PWO238" s="47"/>
      <c r="PWP238" s="48"/>
      <c r="PWQ238" s="49"/>
      <c r="PWR238" s="28"/>
      <c r="PWS238" s="196"/>
      <c r="PWT238" s="119"/>
      <c r="PWU238" s="47"/>
      <c r="PWV238" s="47"/>
      <c r="PWW238" s="48"/>
      <c r="PWX238" s="49"/>
      <c r="PWY238" s="28"/>
      <c r="PWZ238" s="196"/>
      <c r="PXA238" s="119"/>
      <c r="PXB238" s="47"/>
      <c r="PXC238" s="47"/>
      <c r="PXD238" s="48"/>
      <c r="PXE238" s="49"/>
      <c r="PXF238" s="28"/>
      <c r="PXG238" s="196"/>
      <c r="PXH238" s="119"/>
      <c r="PXI238" s="47"/>
      <c r="PXJ238" s="47"/>
      <c r="PXK238" s="48"/>
      <c r="PXL238" s="49"/>
      <c r="PXM238" s="28"/>
      <c r="PXN238" s="196"/>
      <c r="PXO238" s="119"/>
      <c r="PXP238" s="47"/>
      <c r="PXQ238" s="47"/>
      <c r="PXR238" s="48"/>
      <c r="PXS238" s="49"/>
      <c r="PXT238" s="28"/>
      <c r="PXU238" s="196"/>
      <c r="PXV238" s="119"/>
      <c r="PXW238" s="47"/>
      <c r="PXX238" s="47"/>
      <c r="PXY238" s="48"/>
      <c r="PXZ238" s="49"/>
      <c r="PYA238" s="28"/>
      <c r="PYB238" s="196"/>
      <c r="PYC238" s="119"/>
      <c r="PYD238" s="47"/>
      <c r="PYE238" s="47"/>
      <c r="PYF238" s="48"/>
      <c r="PYG238" s="49"/>
      <c r="PYH238" s="28"/>
      <c r="PYI238" s="196"/>
      <c r="PYJ238" s="119"/>
      <c r="PYK238" s="47"/>
      <c r="PYL238" s="47"/>
      <c r="PYM238" s="48"/>
      <c r="PYN238" s="49"/>
      <c r="PYO238" s="28"/>
      <c r="PYP238" s="196"/>
      <c r="PYQ238" s="119"/>
      <c r="PYR238" s="47"/>
      <c r="PYS238" s="47"/>
      <c r="PYT238" s="48"/>
      <c r="PYU238" s="49"/>
      <c r="PYV238" s="28"/>
      <c r="PYW238" s="196"/>
      <c r="PYX238" s="119"/>
      <c r="PYY238" s="47"/>
      <c r="PYZ238" s="47"/>
      <c r="PZA238" s="48"/>
      <c r="PZB238" s="49"/>
      <c r="PZC238" s="28"/>
      <c r="PZD238" s="196"/>
      <c r="PZE238" s="119"/>
      <c r="PZF238" s="47"/>
      <c r="PZG238" s="47"/>
      <c r="PZH238" s="48"/>
      <c r="PZI238" s="49"/>
      <c r="PZJ238" s="28"/>
      <c r="PZK238" s="196"/>
      <c r="PZL238" s="119"/>
      <c r="PZM238" s="47"/>
      <c r="PZN238" s="47"/>
      <c r="PZO238" s="48"/>
      <c r="PZP238" s="49"/>
      <c r="PZQ238" s="28"/>
      <c r="PZR238" s="196"/>
      <c r="PZS238" s="119"/>
      <c r="PZT238" s="47"/>
      <c r="PZU238" s="47"/>
      <c r="PZV238" s="48"/>
      <c r="PZW238" s="49"/>
      <c r="PZX238" s="28"/>
      <c r="PZY238" s="196"/>
      <c r="PZZ238" s="119"/>
      <c r="QAA238" s="47"/>
      <c r="QAB238" s="47"/>
      <c r="QAC238" s="48"/>
      <c r="QAD238" s="49"/>
      <c r="QAE238" s="28"/>
      <c r="QAF238" s="196"/>
      <c r="QAG238" s="119"/>
      <c r="QAH238" s="47"/>
      <c r="QAI238" s="47"/>
      <c r="QAJ238" s="48"/>
      <c r="QAK238" s="49"/>
      <c r="QAL238" s="28"/>
      <c r="QAM238" s="196"/>
      <c r="QAN238" s="119"/>
      <c r="QAO238" s="47"/>
      <c r="QAP238" s="47"/>
      <c r="QAQ238" s="48"/>
      <c r="QAR238" s="49"/>
      <c r="QAS238" s="28"/>
      <c r="QAT238" s="196"/>
      <c r="QAU238" s="119"/>
      <c r="QAV238" s="47"/>
      <c r="QAW238" s="47"/>
      <c r="QAX238" s="48"/>
      <c r="QAY238" s="49"/>
      <c r="QAZ238" s="28"/>
      <c r="QBA238" s="196"/>
      <c r="QBB238" s="119"/>
      <c r="QBC238" s="47"/>
      <c r="QBD238" s="47"/>
      <c r="QBE238" s="48"/>
      <c r="QBF238" s="49"/>
      <c r="QBG238" s="28"/>
      <c r="QBH238" s="196"/>
      <c r="QBI238" s="119"/>
      <c r="QBJ238" s="47"/>
      <c r="QBK238" s="47"/>
      <c r="QBL238" s="48"/>
      <c r="QBM238" s="49"/>
      <c r="QBN238" s="28"/>
      <c r="QBO238" s="196"/>
      <c r="QBP238" s="119"/>
      <c r="QBQ238" s="47"/>
      <c r="QBR238" s="47"/>
      <c r="QBS238" s="48"/>
      <c r="QBT238" s="49"/>
      <c r="QBU238" s="28"/>
      <c r="QBV238" s="196"/>
      <c r="QBW238" s="119"/>
      <c r="QBX238" s="47"/>
      <c r="QBY238" s="47"/>
      <c r="QBZ238" s="48"/>
      <c r="QCA238" s="49"/>
      <c r="QCB238" s="28"/>
      <c r="QCC238" s="196"/>
      <c r="QCD238" s="119"/>
      <c r="QCE238" s="47"/>
      <c r="QCF238" s="47"/>
      <c r="QCG238" s="48"/>
      <c r="QCH238" s="49"/>
      <c r="QCI238" s="28"/>
      <c r="QCJ238" s="196"/>
      <c r="QCK238" s="119"/>
      <c r="QCL238" s="47"/>
      <c r="QCM238" s="47"/>
      <c r="QCN238" s="48"/>
      <c r="QCO238" s="49"/>
      <c r="QCP238" s="28"/>
      <c r="QCQ238" s="196"/>
      <c r="QCR238" s="119"/>
      <c r="QCS238" s="47"/>
      <c r="QCT238" s="47"/>
      <c r="QCU238" s="48"/>
      <c r="QCV238" s="49"/>
      <c r="QCW238" s="28"/>
      <c r="QCX238" s="196"/>
      <c r="QCY238" s="119"/>
      <c r="QCZ238" s="47"/>
      <c r="QDA238" s="47"/>
      <c r="QDB238" s="48"/>
      <c r="QDC238" s="49"/>
      <c r="QDD238" s="28"/>
      <c r="QDE238" s="196"/>
      <c r="QDF238" s="119"/>
      <c r="QDG238" s="47"/>
      <c r="QDH238" s="47"/>
      <c r="QDI238" s="48"/>
      <c r="QDJ238" s="49"/>
      <c r="QDK238" s="28"/>
      <c r="QDL238" s="196"/>
      <c r="QDM238" s="119"/>
      <c r="QDN238" s="47"/>
      <c r="QDO238" s="47"/>
      <c r="QDP238" s="48"/>
      <c r="QDQ238" s="49"/>
      <c r="QDR238" s="28"/>
      <c r="QDS238" s="196"/>
      <c r="QDT238" s="119"/>
      <c r="QDU238" s="47"/>
      <c r="QDV238" s="47"/>
      <c r="QDW238" s="48"/>
      <c r="QDX238" s="49"/>
      <c r="QDY238" s="28"/>
      <c r="QDZ238" s="196"/>
      <c r="QEA238" s="119"/>
      <c r="QEB238" s="47"/>
      <c r="QEC238" s="47"/>
      <c r="QED238" s="48"/>
      <c r="QEE238" s="49"/>
      <c r="QEF238" s="28"/>
      <c r="QEG238" s="196"/>
      <c r="QEH238" s="119"/>
      <c r="QEI238" s="47"/>
      <c r="QEJ238" s="47"/>
      <c r="QEK238" s="48"/>
      <c r="QEL238" s="49"/>
      <c r="QEM238" s="28"/>
      <c r="QEN238" s="196"/>
      <c r="QEO238" s="119"/>
      <c r="QEP238" s="47"/>
      <c r="QEQ238" s="47"/>
      <c r="QER238" s="48"/>
      <c r="QES238" s="49"/>
      <c r="QET238" s="28"/>
      <c r="QEU238" s="196"/>
      <c r="QEV238" s="119"/>
      <c r="QEW238" s="47"/>
      <c r="QEX238" s="47"/>
      <c r="QEY238" s="48"/>
      <c r="QEZ238" s="49"/>
      <c r="QFA238" s="28"/>
      <c r="QFB238" s="196"/>
      <c r="QFC238" s="119"/>
      <c r="QFD238" s="47"/>
      <c r="QFE238" s="47"/>
      <c r="QFF238" s="48"/>
      <c r="QFG238" s="49"/>
      <c r="QFH238" s="28"/>
      <c r="QFI238" s="196"/>
      <c r="QFJ238" s="119"/>
      <c r="QFK238" s="47"/>
      <c r="QFL238" s="47"/>
      <c r="QFM238" s="48"/>
      <c r="QFN238" s="49"/>
      <c r="QFO238" s="28"/>
      <c r="QFP238" s="196"/>
      <c r="QFQ238" s="119"/>
      <c r="QFR238" s="47"/>
      <c r="QFS238" s="47"/>
      <c r="QFT238" s="48"/>
      <c r="QFU238" s="49"/>
      <c r="QFV238" s="28"/>
      <c r="QFW238" s="196"/>
      <c r="QFX238" s="119"/>
      <c r="QFY238" s="47"/>
      <c r="QFZ238" s="47"/>
      <c r="QGA238" s="48"/>
      <c r="QGB238" s="49"/>
      <c r="QGC238" s="28"/>
      <c r="QGD238" s="196"/>
      <c r="QGE238" s="119"/>
      <c r="QGF238" s="47"/>
      <c r="QGG238" s="47"/>
      <c r="QGH238" s="48"/>
      <c r="QGI238" s="49"/>
      <c r="QGJ238" s="28"/>
      <c r="QGK238" s="196"/>
      <c r="QGL238" s="119"/>
      <c r="QGM238" s="47"/>
      <c r="QGN238" s="47"/>
      <c r="QGO238" s="48"/>
      <c r="QGP238" s="49"/>
      <c r="QGQ238" s="28"/>
      <c r="QGR238" s="196"/>
      <c r="QGS238" s="119"/>
      <c r="QGT238" s="47"/>
      <c r="QGU238" s="47"/>
      <c r="QGV238" s="48"/>
      <c r="QGW238" s="49"/>
      <c r="QGX238" s="28"/>
      <c r="QGY238" s="196"/>
      <c r="QGZ238" s="119"/>
      <c r="QHA238" s="47"/>
      <c r="QHB238" s="47"/>
      <c r="QHC238" s="48"/>
      <c r="QHD238" s="49"/>
      <c r="QHE238" s="28"/>
      <c r="QHF238" s="196"/>
      <c r="QHG238" s="119"/>
      <c r="QHH238" s="47"/>
      <c r="QHI238" s="47"/>
      <c r="QHJ238" s="48"/>
      <c r="QHK238" s="49"/>
      <c r="QHL238" s="28"/>
      <c r="QHM238" s="196"/>
      <c r="QHN238" s="119"/>
      <c r="QHO238" s="47"/>
      <c r="QHP238" s="47"/>
      <c r="QHQ238" s="48"/>
      <c r="QHR238" s="49"/>
      <c r="QHS238" s="28"/>
      <c r="QHT238" s="196"/>
      <c r="QHU238" s="119"/>
      <c r="QHV238" s="47"/>
      <c r="QHW238" s="47"/>
      <c r="QHX238" s="48"/>
      <c r="QHY238" s="49"/>
      <c r="QHZ238" s="28"/>
      <c r="QIA238" s="196"/>
      <c r="QIB238" s="119"/>
      <c r="QIC238" s="47"/>
      <c r="QID238" s="47"/>
      <c r="QIE238" s="48"/>
      <c r="QIF238" s="49"/>
      <c r="QIG238" s="28"/>
      <c r="QIH238" s="196"/>
      <c r="QII238" s="119"/>
      <c r="QIJ238" s="47"/>
      <c r="QIK238" s="47"/>
      <c r="QIL238" s="48"/>
      <c r="QIM238" s="49"/>
      <c r="QIN238" s="28"/>
      <c r="QIO238" s="196"/>
      <c r="QIP238" s="119"/>
      <c r="QIQ238" s="47"/>
      <c r="QIR238" s="47"/>
      <c r="QIS238" s="48"/>
      <c r="QIT238" s="49"/>
      <c r="QIU238" s="28"/>
      <c r="QIV238" s="196"/>
      <c r="QIW238" s="119"/>
      <c r="QIX238" s="47"/>
      <c r="QIY238" s="47"/>
      <c r="QIZ238" s="48"/>
      <c r="QJA238" s="49"/>
      <c r="QJB238" s="28"/>
      <c r="QJC238" s="196"/>
      <c r="QJD238" s="119"/>
      <c r="QJE238" s="47"/>
      <c r="QJF238" s="47"/>
      <c r="QJG238" s="48"/>
      <c r="QJH238" s="49"/>
      <c r="QJI238" s="28"/>
      <c r="QJJ238" s="196"/>
      <c r="QJK238" s="119"/>
      <c r="QJL238" s="47"/>
      <c r="QJM238" s="47"/>
      <c r="QJN238" s="48"/>
      <c r="QJO238" s="49"/>
      <c r="QJP238" s="28"/>
      <c r="QJQ238" s="196"/>
      <c r="QJR238" s="119"/>
      <c r="QJS238" s="47"/>
      <c r="QJT238" s="47"/>
      <c r="QJU238" s="48"/>
      <c r="QJV238" s="49"/>
      <c r="QJW238" s="28"/>
      <c r="QJX238" s="196"/>
      <c r="QJY238" s="119"/>
      <c r="QJZ238" s="47"/>
      <c r="QKA238" s="47"/>
      <c r="QKB238" s="48"/>
      <c r="QKC238" s="49"/>
      <c r="QKD238" s="28"/>
      <c r="QKE238" s="196"/>
      <c r="QKF238" s="119"/>
      <c r="QKG238" s="47"/>
      <c r="QKH238" s="47"/>
      <c r="QKI238" s="48"/>
      <c r="QKJ238" s="49"/>
      <c r="QKK238" s="28"/>
      <c r="QKL238" s="196"/>
      <c r="QKM238" s="119"/>
      <c r="QKN238" s="47"/>
      <c r="QKO238" s="47"/>
      <c r="QKP238" s="48"/>
      <c r="QKQ238" s="49"/>
      <c r="QKR238" s="28"/>
      <c r="QKS238" s="196"/>
      <c r="QKT238" s="119"/>
      <c r="QKU238" s="47"/>
      <c r="QKV238" s="47"/>
      <c r="QKW238" s="48"/>
      <c r="QKX238" s="49"/>
      <c r="QKY238" s="28"/>
      <c r="QKZ238" s="196"/>
      <c r="QLA238" s="119"/>
      <c r="QLB238" s="47"/>
      <c r="QLC238" s="47"/>
      <c r="QLD238" s="48"/>
      <c r="QLE238" s="49"/>
      <c r="QLF238" s="28"/>
      <c r="QLG238" s="196"/>
      <c r="QLH238" s="119"/>
      <c r="QLI238" s="47"/>
      <c r="QLJ238" s="47"/>
      <c r="QLK238" s="48"/>
      <c r="QLL238" s="49"/>
      <c r="QLM238" s="28"/>
      <c r="QLN238" s="196"/>
      <c r="QLO238" s="119"/>
      <c r="QLP238" s="47"/>
      <c r="QLQ238" s="47"/>
      <c r="QLR238" s="48"/>
      <c r="QLS238" s="49"/>
      <c r="QLT238" s="28"/>
      <c r="QLU238" s="196"/>
      <c r="QLV238" s="119"/>
      <c r="QLW238" s="47"/>
      <c r="QLX238" s="47"/>
      <c r="QLY238" s="48"/>
      <c r="QLZ238" s="49"/>
      <c r="QMA238" s="28"/>
      <c r="QMB238" s="196"/>
      <c r="QMC238" s="119"/>
      <c r="QMD238" s="47"/>
      <c r="QME238" s="47"/>
      <c r="QMF238" s="48"/>
      <c r="QMG238" s="49"/>
      <c r="QMH238" s="28"/>
      <c r="QMI238" s="196"/>
      <c r="QMJ238" s="119"/>
      <c r="QMK238" s="47"/>
      <c r="QML238" s="47"/>
      <c r="QMM238" s="48"/>
      <c r="QMN238" s="49"/>
      <c r="QMO238" s="28"/>
      <c r="QMP238" s="196"/>
      <c r="QMQ238" s="119"/>
      <c r="QMR238" s="47"/>
      <c r="QMS238" s="47"/>
      <c r="QMT238" s="48"/>
      <c r="QMU238" s="49"/>
      <c r="QMV238" s="28"/>
      <c r="QMW238" s="196"/>
      <c r="QMX238" s="119"/>
      <c r="QMY238" s="47"/>
      <c r="QMZ238" s="47"/>
      <c r="QNA238" s="48"/>
      <c r="QNB238" s="49"/>
      <c r="QNC238" s="28"/>
      <c r="QND238" s="196"/>
      <c r="QNE238" s="119"/>
      <c r="QNF238" s="47"/>
      <c r="QNG238" s="47"/>
      <c r="QNH238" s="48"/>
      <c r="QNI238" s="49"/>
      <c r="QNJ238" s="28"/>
      <c r="QNK238" s="196"/>
      <c r="QNL238" s="119"/>
      <c r="QNM238" s="47"/>
      <c r="QNN238" s="47"/>
      <c r="QNO238" s="48"/>
      <c r="QNP238" s="49"/>
      <c r="QNQ238" s="28"/>
      <c r="QNR238" s="196"/>
      <c r="QNS238" s="119"/>
      <c r="QNT238" s="47"/>
      <c r="QNU238" s="47"/>
      <c r="QNV238" s="48"/>
      <c r="QNW238" s="49"/>
      <c r="QNX238" s="28"/>
      <c r="QNY238" s="196"/>
      <c r="QNZ238" s="119"/>
      <c r="QOA238" s="47"/>
      <c r="QOB238" s="47"/>
      <c r="QOC238" s="48"/>
      <c r="QOD238" s="49"/>
      <c r="QOE238" s="28"/>
      <c r="QOF238" s="196"/>
      <c r="QOG238" s="119"/>
      <c r="QOH238" s="47"/>
      <c r="QOI238" s="47"/>
      <c r="QOJ238" s="48"/>
      <c r="QOK238" s="49"/>
      <c r="QOL238" s="28"/>
      <c r="QOM238" s="196"/>
      <c r="QON238" s="119"/>
      <c r="QOO238" s="47"/>
      <c r="QOP238" s="47"/>
      <c r="QOQ238" s="48"/>
      <c r="QOR238" s="49"/>
      <c r="QOS238" s="28"/>
      <c r="QOT238" s="196"/>
      <c r="QOU238" s="119"/>
      <c r="QOV238" s="47"/>
      <c r="QOW238" s="47"/>
      <c r="QOX238" s="48"/>
      <c r="QOY238" s="49"/>
      <c r="QOZ238" s="28"/>
      <c r="QPA238" s="196"/>
      <c r="QPB238" s="119"/>
      <c r="QPC238" s="47"/>
      <c r="QPD238" s="47"/>
      <c r="QPE238" s="48"/>
      <c r="QPF238" s="49"/>
      <c r="QPG238" s="28"/>
      <c r="QPH238" s="196"/>
      <c r="QPI238" s="119"/>
      <c r="QPJ238" s="47"/>
      <c r="QPK238" s="47"/>
      <c r="QPL238" s="48"/>
      <c r="QPM238" s="49"/>
      <c r="QPN238" s="28"/>
      <c r="QPO238" s="196"/>
      <c r="QPP238" s="119"/>
      <c r="QPQ238" s="47"/>
      <c r="QPR238" s="47"/>
      <c r="QPS238" s="48"/>
      <c r="QPT238" s="49"/>
      <c r="QPU238" s="28"/>
      <c r="QPV238" s="196"/>
      <c r="QPW238" s="119"/>
      <c r="QPX238" s="47"/>
      <c r="QPY238" s="47"/>
      <c r="QPZ238" s="48"/>
      <c r="QQA238" s="49"/>
      <c r="QQB238" s="28"/>
      <c r="QQC238" s="196"/>
      <c r="QQD238" s="119"/>
      <c r="QQE238" s="47"/>
      <c r="QQF238" s="47"/>
      <c r="QQG238" s="48"/>
      <c r="QQH238" s="49"/>
      <c r="QQI238" s="28"/>
      <c r="QQJ238" s="196"/>
      <c r="QQK238" s="119"/>
      <c r="QQL238" s="47"/>
      <c r="QQM238" s="47"/>
      <c r="QQN238" s="48"/>
      <c r="QQO238" s="49"/>
      <c r="QQP238" s="28"/>
      <c r="QQQ238" s="196"/>
      <c r="QQR238" s="119"/>
      <c r="QQS238" s="47"/>
      <c r="QQT238" s="47"/>
      <c r="QQU238" s="48"/>
      <c r="QQV238" s="49"/>
      <c r="QQW238" s="28"/>
      <c r="QQX238" s="196"/>
      <c r="QQY238" s="119"/>
      <c r="QQZ238" s="47"/>
      <c r="QRA238" s="47"/>
      <c r="QRB238" s="48"/>
      <c r="QRC238" s="49"/>
      <c r="QRD238" s="28"/>
      <c r="QRE238" s="196"/>
      <c r="QRF238" s="119"/>
      <c r="QRG238" s="47"/>
      <c r="QRH238" s="47"/>
      <c r="QRI238" s="48"/>
      <c r="QRJ238" s="49"/>
      <c r="QRK238" s="28"/>
      <c r="QRL238" s="196"/>
      <c r="QRM238" s="119"/>
      <c r="QRN238" s="47"/>
      <c r="QRO238" s="47"/>
      <c r="QRP238" s="48"/>
      <c r="QRQ238" s="49"/>
      <c r="QRR238" s="28"/>
      <c r="QRS238" s="196"/>
      <c r="QRT238" s="119"/>
      <c r="QRU238" s="47"/>
      <c r="QRV238" s="47"/>
      <c r="QRW238" s="48"/>
      <c r="QRX238" s="49"/>
      <c r="QRY238" s="28"/>
      <c r="QRZ238" s="196"/>
      <c r="QSA238" s="119"/>
      <c r="QSB238" s="47"/>
      <c r="QSC238" s="47"/>
      <c r="QSD238" s="48"/>
      <c r="QSE238" s="49"/>
      <c r="QSF238" s="28"/>
      <c r="QSG238" s="196"/>
      <c r="QSH238" s="119"/>
      <c r="QSI238" s="47"/>
      <c r="QSJ238" s="47"/>
      <c r="QSK238" s="48"/>
      <c r="QSL238" s="49"/>
      <c r="QSM238" s="28"/>
      <c r="QSN238" s="196"/>
      <c r="QSO238" s="119"/>
      <c r="QSP238" s="47"/>
      <c r="QSQ238" s="47"/>
      <c r="QSR238" s="48"/>
      <c r="QSS238" s="49"/>
      <c r="QST238" s="28"/>
      <c r="QSU238" s="196"/>
      <c r="QSV238" s="119"/>
      <c r="QSW238" s="47"/>
      <c r="QSX238" s="47"/>
      <c r="QSY238" s="48"/>
      <c r="QSZ238" s="49"/>
      <c r="QTA238" s="28"/>
      <c r="QTB238" s="196"/>
      <c r="QTC238" s="119"/>
      <c r="QTD238" s="47"/>
      <c r="QTE238" s="47"/>
      <c r="QTF238" s="48"/>
      <c r="QTG238" s="49"/>
      <c r="QTH238" s="28"/>
      <c r="QTI238" s="196"/>
      <c r="QTJ238" s="119"/>
      <c r="QTK238" s="47"/>
      <c r="QTL238" s="47"/>
      <c r="QTM238" s="48"/>
      <c r="QTN238" s="49"/>
      <c r="QTO238" s="28"/>
      <c r="QTP238" s="196"/>
      <c r="QTQ238" s="119"/>
      <c r="QTR238" s="47"/>
      <c r="QTS238" s="47"/>
      <c r="QTT238" s="48"/>
      <c r="QTU238" s="49"/>
      <c r="QTV238" s="28"/>
      <c r="QTW238" s="196"/>
      <c r="QTX238" s="119"/>
      <c r="QTY238" s="47"/>
      <c r="QTZ238" s="47"/>
      <c r="QUA238" s="48"/>
      <c r="QUB238" s="49"/>
      <c r="QUC238" s="28"/>
      <c r="QUD238" s="196"/>
      <c r="QUE238" s="119"/>
      <c r="QUF238" s="47"/>
      <c r="QUG238" s="47"/>
      <c r="QUH238" s="48"/>
      <c r="QUI238" s="49"/>
      <c r="QUJ238" s="28"/>
      <c r="QUK238" s="196"/>
      <c r="QUL238" s="119"/>
      <c r="QUM238" s="47"/>
      <c r="QUN238" s="47"/>
      <c r="QUO238" s="48"/>
      <c r="QUP238" s="49"/>
      <c r="QUQ238" s="28"/>
      <c r="QUR238" s="196"/>
      <c r="QUS238" s="119"/>
      <c r="QUT238" s="47"/>
      <c r="QUU238" s="47"/>
      <c r="QUV238" s="48"/>
      <c r="QUW238" s="49"/>
      <c r="QUX238" s="28"/>
      <c r="QUY238" s="196"/>
      <c r="QUZ238" s="119"/>
      <c r="QVA238" s="47"/>
      <c r="QVB238" s="47"/>
      <c r="QVC238" s="48"/>
      <c r="QVD238" s="49"/>
      <c r="QVE238" s="28"/>
      <c r="QVF238" s="196"/>
      <c r="QVG238" s="119"/>
      <c r="QVH238" s="47"/>
      <c r="QVI238" s="47"/>
      <c r="QVJ238" s="48"/>
      <c r="QVK238" s="49"/>
      <c r="QVL238" s="28"/>
      <c r="QVM238" s="196"/>
      <c r="QVN238" s="119"/>
      <c r="QVO238" s="47"/>
      <c r="QVP238" s="47"/>
      <c r="QVQ238" s="48"/>
      <c r="QVR238" s="49"/>
      <c r="QVS238" s="28"/>
      <c r="QVT238" s="196"/>
      <c r="QVU238" s="119"/>
      <c r="QVV238" s="47"/>
      <c r="QVW238" s="47"/>
      <c r="QVX238" s="48"/>
      <c r="QVY238" s="49"/>
      <c r="QVZ238" s="28"/>
      <c r="QWA238" s="196"/>
      <c r="QWB238" s="119"/>
      <c r="QWC238" s="47"/>
      <c r="QWD238" s="47"/>
      <c r="QWE238" s="48"/>
      <c r="QWF238" s="49"/>
      <c r="QWG238" s="28"/>
      <c r="QWH238" s="196"/>
      <c r="QWI238" s="119"/>
      <c r="QWJ238" s="47"/>
      <c r="QWK238" s="47"/>
      <c r="QWL238" s="48"/>
      <c r="QWM238" s="49"/>
      <c r="QWN238" s="28"/>
      <c r="QWO238" s="196"/>
      <c r="QWP238" s="119"/>
      <c r="QWQ238" s="47"/>
      <c r="QWR238" s="47"/>
      <c r="QWS238" s="48"/>
      <c r="QWT238" s="49"/>
      <c r="QWU238" s="28"/>
      <c r="QWV238" s="196"/>
      <c r="QWW238" s="119"/>
      <c r="QWX238" s="47"/>
      <c r="QWY238" s="47"/>
      <c r="QWZ238" s="48"/>
      <c r="QXA238" s="49"/>
      <c r="QXB238" s="28"/>
      <c r="QXC238" s="196"/>
      <c r="QXD238" s="119"/>
      <c r="QXE238" s="47"/>
      <c r="QXF238" s="47"/>
      <c r="QXG238" s="48"/>
      <c r="QXH238" s="49"/>
      <c r="QXI238" s="28"/>
      <c r="QXJ238" s="196"/>
      <c r="QXK238" s="119"/>
      <c r="QXL238" s="47"/>
      <c r="QXM238" s="47"/>
      <c r="QXN238" s="48"/>
      <c r="QXO238" s="49"/>
      <c r="QXP238" s="28"/>
      <c r="QXQ238" s="196"/>
      <c r="QXR238" s="119"/>
      <c r="QXS238" s="47"/>
      <c r="QXT238" s="47"/>
      <c r="QXU238" s="48"/>
      <c r="QXV238" s="49"/>
      <c r="QXW238" s="28"/>
      <c r="QXX238" s="196"/>
      <c r="QXY238" s="119"/>
      <c r="QXZ238" s="47"/>
      <c r="QYA238" s="47"/>
      <c r="QYB238" s="48"/>
      <c r="QYC238" s="49"/>
      <c r="QYD238" s="28"/>
      <c r="QYE238" s="196"/>
      <c r="QYF238" s="119"/>
      <c r="QYG238" s="47"/>
      <c r="QYH238" s="47"/>
      <c r="QYI238" s="48"/>
      <c r="QYJ238" s="49"/>
      <c r="QYK238" s="28"/>
      <c r="QYL238" s="196"/>
      <c r="QYM238" s="119"/>
      <c r="QYN238" s="47"/>
      <c r="QYO238" s="47"/>
      <c r="QYP238" s="48"/>
      <c r="QYQ238" s="49"/>
      <c r="QYR238" s="28"/>
      <c r="QYS238" s="196"/>
      <c r="QYT238" s="119"/>
      <c r="QYU238" s="47"/>
      <c r="QYV238" s="47"/>
      <c r="QYW238" s="48"/>
      <c r="QYX238" s="49"/>
      <c r="QYY238" s="28"/>
      <c r="QYZ238" s="196"/>
      <c r="QZA238" s="119"/>
      <c r="QZB238" s="47"/>
      <c r="QZC238" s="47"/>
      <c r="QZD238" s="48"/>
      <c r="QZE238" s="49"/>
      <c r="QZF238" s="28"/>
      <c r="QZG238" s="196"/>
      <c r="QZH238" s="119"/>
      <c r="QZI238" s="47"/>
      <c r="QZJ238" s="47"/>
      <c r="QZK238" s="48"/>
      <c r="QZL238" s="49"/>
      <c r="QZM238" s="28"/>
      <c r="QZN238" s="196"/>
      <c r="QZO238" s="119"/>
      <c r="QZP238" s="47"/>
      <c r="QZQ238" s="47"/>
      <c r="QZR238" s="48"/>
      <c r="QZS238" s="49"/>
      <c r="QZT238" s="28"/>
      <c r="QZU238" s="196"/>
      <c r="QZV238" s="119"/>
      <c r="QZW238" s="47"/>
      <c r="QZX238" s="47"/>
      <c r="QZY238" s="48"/>
      <c r="QZZ238" s="49"/>
      <c r="RAA238" s="28"/>
      <c r="RAB238" s="196"/>
      <c r="RAC238" s="119"/>
      <c r="RAD238" s="47"/>
      <c r="RAE238" s="47"/>
      <c r="RAF238" s="48"/>
      <c r="RAG238" s="49"/>
      <c r="RAH238" s="28"/>
      <c r="RAI238" s="196"/>
      <c r="RAJ238" s="119"/>
      <c r="RAK238" s="47"/>
      <c r="RAL238" s="47"/>
      <c r="RAM238" s="48"/>
      <c r="RAN238" s="49"/>
      <c r="RAO238" s="28"/>
      <c r="RAP238" s="196"/>
      <c r="RAQ238" s="119"/>
      <c r="RAR238" s="47"/>
      <c r="RAS238" s="47"/>
      <c r="RAT238" s="48"/>
      <c r="RAU238" s="49"/>
      <c r="RAV238" s="28"/>
      <c r="RAW238" s="196"/>
      <c r="RAX238" s="119"/>
      <c r="RAY238" s="47"/>
      <c r="RAZ238" s="47"/>
      <c r="RBA238" s="48"/>
      <c r="RBB238" s="49"/>
      <c r="RBC238" s="28"/>
      <c r="RBD238" s="196"/>
      <c r="RBE238" s="119"/>
      <c r="RBF238" s="47"/>
      <c r="RBG238" s="47"/>
      <c r="RBH238" s="48"/>
      <c r="RBI238" s="49"/>
      <c r="RBJ238" s="28"/>
      <c r="RBK238" s="196"/>
      <c r="RBL238" s="119"/>
      <c r="RBM238" s="47"/>
      <c r="RBN238" s="47"/>
      <c r="RBO238" s="48"/>
      <c r="RBP238" s="49"/>
      <c r="RBQ238" s="28"/>
      <c r="RBR238" s="196"/>
      <c r="RBS238" s="119"/>
      <c r="RBT238" s="47"/>
      <c r="RBU238" s="47"/>
      <c r="RBV238" s="48"/>
      <c r="RBW238" s="49"/>
      <c r="RBX238" s="28"/>
      <c r="RBY238" s="196"/>
      <c r="RBZ238" s="119"/>
      <c r="RCA238" s="47"/>
      <c r="RCB238" s="47"/>
      <c r="RCC238" s="48"/>
      <c r="RCD238" s="49"/>
      <c r="RCE238" s="28"/>
      <c r="RCF238" s="196"/>
      <c r="RCG238" s="119"/>
      <c r="RCH238" s="47"/>
      <c r="RCI238" s="47"/>
      <c r="RCJ238" s="48"/>
      <c r="RCK238" s="49"/>
      <c r="RCL238" s="28"/>
      <c r="RCM238" s="196"/>
      <c r="RCN238" s="119"/>
      <c r="RCO238" s="47"/>
      <c r="RCP238" s="47"/>
      <c r="RCQ238" s="48"/>
      <c r="RCR238" s="49"/>
      <c r="RCS238" s="28"/>
      <c r="RCT238" s="196"/>
      <c r="RCU238" s="119"/>
      <c r="RCV238" s="47"/>
      <c r="RCW238" s="47"/>
      <c r="RCX238" s="48"/>
      <c r="RCY238" s="49"/>
      <c r="RCZ238" s="28"/>
      <c r="RDA238" s="196"/>
      <c r="RDB238" s="119"/>
      <c r="RDC238" s="47"/>
      <c r="RDD238" s="47"/>
      <c r="RDE238" s="48"/>
      <c r="RDF238" s="49"/>
      <c r="RDG238" s="28"/>
      <c r="RDH238" s="196"/>
      <c r="RDI238" s="119"/>
      <c r="RDJ238" s="47"/>
      <c r="RDK238" s="47"/>
      <c r="RDL238" s="48"/>
      <c r="RDM238" s="49"/>
      <c r="RDN238" s="28"/>
      <c r="RDO238" s="196"/>
      <c r="RDP238" s="119"/>
      <c r="RDQ238" s="47"/>
      <c r="RDR238" s="47"/>
      <c r="RDS238" s="48"/>
      <c r="RDT238" s="49"/>
      <c r="RDU238" s="28"/>
      <c r="RDV238" s="196"/>
      <c r="RDW238" s="119"/>
      <c r="RDX238" s="47"/>
      <c r="RDY238" s="47"/>
      <c r="RDZ238" s="48"/>
      <c r="REA238" s="49"/>
      <c r="REB238" s="28"/>
      <c r="REC238" s="196"/>
      <c r="RED238" s="119"/>
      <c r="REE238" s="47"/>
      <c r="REF238" s="47"/>
      <c r="REG238" s="48"/>
      <c r="REH238" s="49"/>
      <c r="REI238" s="28"/>
      <c r="REJ238" s="196"/>
      <c r="REK238" s="119"/>
      <c r="REL238" s="47"/>
      <c r="REM238" s="47"/>
      <c r="REN238" s="48"/>
      <c r="REO238" s="49"/>
      <c r="REP238" s="28"/>
      <c r="REQ238" s="196"/>
      <c r="RER238" s="119"/>
      <c r="RES238" s="47"/>
      <c r="RET238" s="47"/>
      <c r="REU238" s="48"/>
      <c r="REV238" s="49"/>
      <c r="REW238" s="28"/>
      <c r="REX238" s="196"/>
      <c r="REY238" s="119"/>
      <c r="REZ238" s="47"/>
      <c r="RFA238" s="47"/>
      <c r="RFB238" s="48"/>
      <c r="RFC238" s="49"/>
      <c r="RFD238" s="28"/>
      <c r="RFE238" s="196"/>
      <c r="RFF238" s="119"/>
      <c r="RFG238" s="47"/>
      <c r="RFH238" s="47"/>
      <c r="RFI238" s="48"/>
      <c r="RFJ238" s="49"/>
      <c r="RFK238" s="28"/>
      <c r="RFL238" s="196"/>
      <c r="RFM238" s="119"/>
      <c r="RFN238" s="47"/>
      <c r="RFO238" s="47"/>
      <c r="RFP238" s="48"/>
      <c r="RFQ238" s="49"/>
      <c r="RFR238" s="28"/>
      <c r="RFS238" s="196"/>
      <c r="RFT238" s="119"/>
      <c r="RFU238" s="47"/>
      <c r="RFV238" s="47"/>
      <c r="RFW238" s="48"/>
      <c r="RFX238" s="49"/>
      <c r="RFY238" s="28"/>
      <c r="RFZ238" s="196"/>
      <c r="RGA238" s="119"/>
      <c r="RGB238" s="47"/>
      <c r="RGC238" s="47"/>
      <c r="RGD238" s="48"/>
      <c r="RGE238" s="49"/>
      <c r="RGF238" s="28"/>
      <c r="RGG238" s="196"/>
      <c r="RGH238" s="119"/>
      <c r="RGI238" s="47"/>
      <c r="RGJ238" s="47"/>
      <c r="RGK238" s="48"/>
      <c r="RGL238" s="49"/>
      <c r="RGM238" s="28"/>
      <c r="RGN238" s="196"/>
      <c r="RGO238" s="119"/>
      <c r="RGP238" s="47"/>
      <c r="RGQ238" s="47"/>
      <c r="RGR238" s="48"/>
      <c r="RGS238" s="49"/>
      <c r="RGT238" s="28"/>
      <c r="RGU238" s="196"/>
      <c r="RGV238" s="119"/>
      <c r="RGW238" s="47"/>
      <c r="RGX238" s="47"/>
      <c r="RGY238" s="48"/>
      <c r="RGZ238" s="49"/>
      <c r="RHA238" s="28"/>
      <c r="RHB238" s="196"/>
      <c r="RHC238" s="119"/>
      <c r="RHD238" s="47"/>
      <c r="RHE238" s="47"/>
      <c r="RHF238" s="48"/>
      <c r="RHG238" s="49"/>
      <c r="RHH238" s="28"/>
      <c r="RHI238" s="196"/>
      <c r="RHJ238" s="119"/>
      <c r="RHK238" s="47"/>
      <c r="RHL238" s="47"/>
      <c r="RHM238" s="48"/>
      <c r="RHN238" s="49"/>
      <c r="RHO238" s="28"/>
      <c r="RHP238" s="196"/>
      <c r="RHQ238" s="119"/>
      <c r="RHR238" s="47"/>
      <c r="RHS238" s="47"/>
      <c r="RHT238" s="48"/>
      <c r="RHU238" s="49"/>
      <c r="RHV238" s="28"/>
      <c r="RHW238" s="196"/>
      <c r="RHX238" s="119"/>
      <c r="RHY238" s="47"/>
      <c r="RHZ238" s="47"/>
      <c r="RIA238" s="48"/>
      <c r="RIB238" s="49"/>
      <c r="RIC238" s="28"/>
      <c r="RID238" s="196"/>
      <c r="RIE238" s="119"/>
      <c r="RIF238" s="47"/>
      <c r="RIG238" s="47"/>
      <c r="RIH238" s="48"/>
      <c r="RII238" s="49"/>
      <c r="RIJ238" s="28"/>
      <c r="RIK238" s="196"/>
      <c r="RIL238" s="119"/>
      <c r="RIM238" s="47"/>
      <c r="RIN238" s="47"/>
      <c r="RIO238" s="48"/>
      <c r="RIP238" s="49"/>
      <c r="RIQ238" s="28"/>
      <c r="RIR238" s="196"/>
      <c r="RIS238" s="119"/>
      <c r="RIT238" s="47"/>
      <c r="RIU238" s="47"/>
      <c r="RIV238" s="48"/>
      <c r="RIW238" s="49"/>
      <c r="RIX238" s="28"/>
      <c r="RIY238" s="196"/>
      <c r="RIZ238" s="119"/>
      <c r="RJA238" s="47"/>
      <c r="RJB238" s="47"/>
      <c r="RJC238" s="48"/>
      <c r="RJD238" s="49"/>
      <c r="RJE238" s="28"/>
      <c r="RJF238" s="196"/>
      <c r="RJG238" s="119"/>
      <c r="RJH238" s="47"/>
      <c r="RJI238" s="47"/>
      <c r="RJJ238" s="48"/>
      <c r="RJK238" s="49"/>
      <c r="RJL238" s="28"/>
      <c r="RJM238" s="196"/>
      <c r="RJN238" s="119"/>
      <c r="RJO238" s="47"/>
      <c r="RJP238" s="47"/>
      <c r="RJQ238" s="48"/>
      <c r="RJR238" s="49"/>
      <c r="RJS238" s="28"/>
      <c r="RJT238" s="196"/>
      <c r="RJU238" s="119"/>
      <c r="RJV238" s="47"/>
      <c r="RJW238" s="47"/>
      <c r="RJX238" s="48"/>
      <c r="RJY238" s="49"/>
      <c r="RJZ238" s="28"/>
      <c r="RKA238" s="196"/>
      <c r="RKB238" s="119"/>
      <c r="RKC238" s="47"/>
      <c r="RKD238" s="47"/>
      <c r="RKE238" s="48"/>
      <c r="RKF238" s="49"/>
      <c r="RKG238" s="28"/>
      <c r="RKH238" s="196"/>
      <c r="RKI238" s="119"/>
      <c r="RKJ238" s="47"/>
      <c r="RKK238" s="47"/>
      <c r="RKL238" s="48"/>
      <c r="RKM238" s="49"/>
      <c r="RKN238" s="28"/>
      <c r="RKO238" s="196"/>
      <c r="RKP238" s="119"/>
      <c r="RKQ238" s="47"/>
      <c r="RKR238" s="47"/>
      <c r="RKS238" s="48"/>
      <c r="RKT238" s="49"/>
      <c r="RKU238" s="28"/>
      <c r="RKV238" s="196"/>
      <c r="RKW238" s="119"/>
      <c r="RKX238" s="47"/>
      <c r="RKY238" s="47"/>
      <c r="RKZ238" s="48"/>
      <c r="RLA238" s="49"/>
      <c r="RLB238" s="28"/>
      <c r="RLC238" s="196"/>
      <c r="RLD238" s="119"/>
      <c r="RLE238" s="47"/>
      <c r="RLF238" s="47"/>
      <c r="RLG238" s="48"/>
      <c r="RLH238" s="49"/>
      <c r="RLI238" s="28"/>
      <c r="RLJ238" s="196"/>
      <c r="RLK238" s="119"/>
      <c r="RLL238" s="47"/>
      <c r="RLM238" s="47"/>
      <c r="RLN238" s="48"/>
      <c r="RLO238" s="49"/>
      <c r="RLP238" s="28"/>
      <c r="RLQ238" s="196"/>
      <c r="RLR238" s="119"/>
      <c r="RLS238" s="47"/>
      <c r="RLT238" s="47"/>
      <c r="RLU238" s="48"/>
      <c r="RLV238" s="49"/>
      <c r="RLW238" s="28"/>
      <c r="RLX238" s="196"/>
      <c r="RLY238" s="119"/>
      <c r="RLZ238" s="47"/>
      <c r="RMA238" s="47"/>
      <c r="RMB238" s="48"/>
      <c r="RMC238" s="49"/>
      <c r="RMD238" s="28"/>
      <c r="RME238" s="196"/>
      <c r="RMF238" s="119"/>
      <c r="RMG238" s="47"/>
      <c r="RMH238" s="47"/>
      <c r="RMI238" s="48"/>
      <c r="RMJ238" s="49"/>
      <c r="RMK238" s="28"/>
      <c r="RML238" s="196"/>
      <c r="RMM238" s="119"/>
      <c r="RMN238" s="47"/>
      <c r="RMO238" s="47"/>
      <c r="RMP238" s="48"/>
      <c r="RMQ238" s="49"/>
      <c r="RMR238" s="28"/>
      <c r="RMS238" s="196"/>
      <c r="RMT238" s="119"/>
      <c r="RMU238" s="47"/>
      <c r="RMV238" s="47"/>
      <c r="RMW238" s="48"/>
      <c r="RMX238" s="49"/>
      <c r="RMY238" s="28"/>
      <c r="RMZ238" s="196"/>
      <c r="RNA238" s="119"/>
      <c r="RNB238" s="47"/>
      <c r="RNC238" s="47"/>
      <c r="RND238" s="48"/>
      <c r="RNE238" s="49"/>
      <c r="RNF238" s="28"/>
      <c r="RNG238" s="196"/>
      <c r="RNH238" s="119"/>
      <c r="RNI238" s="47"/>
      <c r="RNJ238" s="47"/>
      <c r="RNK238" s="48"/>
      <c r="RNL238" s="49"/>
      <c r="RNM238" s="28"/>
      <c r="RNN238" s="196"/>
      <c r="RNO238" s="119"/>
      <c r="RNP238" s="47"/>
      <c r="RNQ238" s="47"/>
      <c r="RNR238" s="48"/>
      <c r="RNS238" s="49"/>
      <c r="RNT238" s="28"/>
      <c r="RNU238" s="196"/>
      <c r="RNV238" s="119"/>
      <c r="RNW238" s="47"/>
      <c r="RNX238" s="47"/>
      <c r="RNY238" s="48"/>
      <c r="RNZ238" s="49"/>
      <c r="ROA238" s="28"/>
      <c r="ROB238" s="196"/>
      <c r="ROC238" s="119"/>
      <c r="ROD238" s="47"/>
      <c r="ROE238" s="47"/>
      <c r="ROF238" s="48"/>
      <c r="ROG238" s="49"/>
      <c r="ROH238" s="28"/>
      <c r="ROI238" s="196"/>
      <c r="ROJ238" s="119"/>
      <c r="ROK238" s="47"/>
      <c r="ROL238" s="47"/>
      <c r="ROM238" s="48"/>
      <c r="RON238" s="49"/>
      <c r="ROO238" s="28"/>
      <c r="ROP238" s="196"/>
      <c r="ROQ238" s="119"/>
      <c r="ROR238" s="47"/>
      <c r="ROS238" s="47"/>
      <c r="ROT238" s="48"/>
      <c r="ROU238" s="49"/>
      <c r="ROV238" s="28"/>
      <c r="ROW238" s="196"/>
      <c r="ROX238" s="119"/>
      <c r="ROY238" s="47"/>
      <c r="ROZ238" s="47"/>
      <c r="RPA238" s="48"/>
      <c r="RPB238" s="49"/>
      <c r="RPC238" s="28"/>
      <c r="RPD238" s="196"/>
      <c r="RPE238" s="119"/>
      <c r="RPF238" s="47"/>
      <c r="RPG238" s="47"/>
      <c r="RPH238" s="48"/>
      <c r="RPI238" s="49"/>
      <c r="RPJ238" s="28"/>
      <c r="RPK238" s="196"/>
      <c r="RPL238" s="119"/>
      <c r="RPM238" s="47"/>
      <c r="RPN238" s="47"/>
      <c r="RPO238" s="48"/>
      <c r="RPP238" s="49"/>
      <c r="RPQ238" s="28"/>
      <c r="RPR238" s="196"/>
      <c r="RPS238" s="119"/>
      <c r="RPT238" s="47"/>
      <c r="RPU238" s="47"/>
      <c r="RPV238" s="48"/>
      <c r="RPW238" s="49"/>
      <c r="RPX238" s="28"/>
      <c r="RPY238" s="196"/>
      <c r="RPZ238" s="119"/>
      <c r="RQA238" s="47"/>
      <c r="RQB238" s="47"/>
      <c r="RQC238" s="48"/>
      <c r="RQD238" s="49"/>
      <c r="RQE238" s="28"/>
      <c r="RQF238" s="196"/>
      <c r="RQG238" s="119"/>
      <c r="RQH238" s="47"/>
      <c r="RQI238" s="47"/>
      <c r="RQJ238" s="48"/>
      <c r="RQK238" s="49"/>
      <c r="RQL238" s="28"/>
      <c r="RQM238" s="196"/>
      <c r="RQN238" s="119"/>
      <c r="RQO238" s="47"/>
      <c r="RQP238" s="47"/>
      <c r="RQQ238" s="48"/>
      <c r="RQR238" s="49"/>
      <c r="RQS238" s="28"/>
      <c r="RQT238" s="196"/>
      <c r="RQU238" s="119"/>
      <c r="RQV238" s="47"/>
      <c r="RQW238" s="47"/>
      <c r="RQX238" s="48"/>
      <c r="RQY238" s="49"/>
      <c r="RQZ238" s="28"/>
      <c r="RRA238" s="196"/>
      <c r="RRB238" s="119"/>
      <c r="RRC238" s="47"/>
      <c r="RRD238" s="47"/>
      <c r="RRE238" s="48"/>
      <c r="RRF238" s="49"/>
      <c r="RRG238" s="28"/>
      <c r="RRH238" s="196"/>
      <c r="RRI238" s="119"/>
      <c r="RRJ238" s="47"/>
      <c r="RRK238" s="47"/>
      <c r="RRL238" s="48"/>
      <c r="RRM238" s="49"/>
      <c r="RRN238" s="28"/>
      <c r="RRO238" s="196"/>
      <c r="RRP238" s="119"/>
      <c r="RRQ238" s="47"/>
      <c r="RRR238" s="47"/>
      <c r="RRS238" s="48"/>
      <c r="RRT238" s="49"/>
      <c r="RRU238" s="28"/>
      <c r="RRV238" s="196"/>
      <c r="RRW238" s="119"/>
      <c r="RRX238" s="47"/>
      <c r="RRY238" s="47"/>
      <c r="RRZ238" s="48"/>
      <c r="RSA238" s="49"/>
      <c r="RSB238" s="28"/>
      <c r="RSC238" s="196"/>
      <c r="RSD238" s="119"/>
      <c r="RSE238" s="47"/>
      <c r="RSF238" s="47"/>
      <c r="RSG238" s="48"/>
      <c r="RSH238" s="49"/>
      <c r="RSI238" s="28"/>
      <c r="RSJ238" s="196"/>
      <c r="RSK238" s="119"/>
      <c r="RSL238" s="47"/>
      <c r="RSM238" s="47"/>
      <c r="RSN238" s="48"/>
      <c r="RSO238" s="49"/>
      <c r="RSP238" s="28"/>
      <c r="RSQ238" s="196"/>
      <c r="RSR238" s="119"/>
      <c r="RSS238" s="47"/>
      <c r="RST238" s="47"/>
      <c r="RSU238" s="48"/>
      <c r="RSV238" s="49"/>
      <c r="RSW238" s="28"/>
      <c r="RSX238" s="196"/>
      <c r="RSY238" s="119"/>
      <c r="RSZ238" s="47"/>
      <c r="RTA238" s="47"/>
      <c r="RTB238" s="48"/>
      <c r="RTC238" s="49"/>
      <c r="RTD238" s="28"/>
      <c r="RTE238" s="196"/>
      <c r="RTF238" s="119"/>
      <c r="RTG238" s="47"/>
      <c r="RTH238" s="47"/>
      <c r="RTI238" s="48"/>
      <c r="RTJ238" s="49"/>
      <c r="RTK238" s="28"/>
      <c r="RTL238" s="196"/>
      <c r="RTM238" s="119"/>
      <c r="RTN238" s="47"/>
      <c r="RTO238" s="47"/>
      <c r="RTP238" s="48"/>
      <c r="RTQ238" s="49"/>
      <c r="RTR238" s="28"/>
      <c r="RTS238" s="196"/>
      <c r="RTT238" s="119"/>
      <c r="RTU238" s="47"/>
      <c r="RTV238" s="47"/>
      <c r="RTW238" s="48"/>
      <c r="RTX238" s="49"/>
      <c r="RTY238" s="28"/>
      <c r="RTZ238" s="196"/>
      <c r="RUA238" s="119"/>
      <c r="RUB238" s="47"/>
      <c r="RUC238" s="47"/>
      <c r="RUD238" s="48"/>
      <c r="RUE238" s="49"/>
      <c r="RUF238" s="28"/>
      <c r="RUG238" s="196"/>
      <c r="RUH238" s="119"/>
      <c r="RUI238" s="47"/>
      <c r="RUJ238" s="47"/>
      <c r="RUK238" s="48"/>
      <c r="RUL238" s="49"/>
      <c r="RUM238" s="28"/>
      <c r="RUN238" s="196"/>
      <c r="RUO238" s="119"/>
      <c r="RUP238" s="47"/>
      <c r="RUQ238" s="47"/>
      <c r="RUR238" s="48"/>
      <c r="RUS238" s="49"/>
      <c r="RUT238" s="28"/>
      <c r="RUU238" s="196"/>
      <c r="RUV238" s="119"/>
      <c r="RUW238" s="47"/>
      <c r="RUX238" s="47"/>
      <c r="RUY238" s="48"/>
      <c r="RUZ238" s="49"/>
      <c r="RVA238" s="28"/>
      <c r="RVB238" s="196"/>
      <c r="RVC238" s="119"/>
      <c r="RVD238" s="47"/>
      <c r="RVE238" s="47"/>
      <c r="RVF238" s="48"/>
      <c r="RVG238" s="49"/>
      <c r="RVH238" s="28"/>
      <c r="RVI238" s="196"/>
      <c r="RVJ238" s="119"/>
      <c r="RVK238" s="47"/>
      <c r="RVL238" s="47"/>
      <c r="RVM238" s="48"/>
      <c r="RVN238" s="49"/>
      <c r="RVO238" s="28"/>
      <c r="RVP238" s="196"/>
      <c r="RVQ238" s="119"/>
      <c r="RVR238" s="47"/>
      <c r="RVS238" s="47"/>
      <c r="RVT238" s="48"/>
      <c r="RVU238" s="49"/>
      <c r="RVV238" s="28"/>
      <c r="RVW238" s="196"/>
      <c r="RVX238" s="119"/>
      <c r="RVY238" s="47"/>
      <c r="RVZ238" s="47"/>
      <c r="RWA238" s="48"/>
      <c r="RWB238" s="49"/>
      <c r="RWC238" s="28"/>
      <c r="RWD238" s="196"/>
      <c r="RWE238" s="119"/>
      <c r="RWF238" s="47"/>
      <c r="RWG238" s="47"/>
      <c r="RWH238" s="48"/>
      <c r="RWI238" s="49"/>
      <c r="RWJ238" s="28"/>
      <c r="RWK238" s="196"/>
      <c r="RWL238" s="119"/>
      <c r="RWM238" s="47"/>
      <c r="RWN238" s="47"/>
      <c r="RWO238" s="48"/>
      <c r="RWP238" s="49"/>
      <c r="RWQ238" s="28"/>
      <c r="RWR238" s="196"/>
      <c r="RWS238" s="119"/>
      <c r="RWT238" s="47"/>
      <c r="RWU238" s="47"/>
      <c r="RWV238" s="48"/>
      <c r="RWW238" s="49"/>
      <c r="RWX238" s="28"/>
      <c r="RWY238" s="196"/>
      <c r="RWZ238" s="119"/>
      <c r="RXA238" s="47"/>
      <c r="RXB238" s="47"/>
      <c r="RXC238" s="48"/>
      <c r="RXD238" s="49"/>
      <c r="RXE238" s="28"/>
      <c r="RXF238" s="196"/>
      <c r="RXG238" s="119"/>
      <c r="RXH238" s="47"/>
      <c r="RXI238" s="47"/>
      <c r="RXJ238" s="48"/>
      <c r="RXK238" s="49"/>
      <c r="RXL238" s="28"/>
      <c r="RXM238" s="196"/>
      <c r="RXN238" s="119"/>
      <c r="RXO238" s="47"/>
      <c r="RXP238" s="47"/>
      <c r="RXQ238" s="48"/>
      <c r="RXR238" s="49"/>
      <c r="RXS238" s="28"/>
      <c r="RXT238" s="196"/>
      <c r="RXU238" s="119"/>
      <c r="RXV238" s="47"/>
      <c r="RXW238" s="47"/>
      <c r="RXX238" s="48"/>
      <c r="RXY238" s="49"/>
      <c r="RXZ238" s="28"/>
      <c r="RYA238" s="196"/>
      <c r="RYB238" s="119"/>
      <c r="RYC238" s="47"/>
      <c r="RYD238" s="47"/>
      <c r="RYE238" s="48"/>
      <c r="RYF238" s="49"/>
      <c r="RYG238" s="28"/>
      <c r="RYH238" s="196"/>
      <c r="RYI238" s="119"/>
      <c r="RYJ238" s="47"/>
      <c r="RYK238" s="47"/>
      <c r="RYL238" s="48"/>
      <c r="RYM238" s="49"/>
      <c r="RYN238" s="28"/>
      <c r="RYO238" s="196"/>
      <c r="RYP238" s="119"/>
      <c r="RYQ238" s="47"/>
      <c r="RYR238" s="47"/>
      <c r="RYS238" s="48"/>
      <c r="RYT238" s="49"/>
      <c r="RYU238" s="28"/>
      <c r="RYV238" s="196"/>
      <c r="RYW238" s="119"/>
      <c r="RYX238" s="47"/>
      <c r="RYY238" s="47"/>
      <c r="RYZ238" s="48"/>
      <c r="RZA238" s="49"/>
      <c r="RZB238" s="28"/>
      <c r="RZC238" s="196"/>
      <c r="RZD238" s="119"/>
      <c r="RZE238" s="47"/>
      <c r="RZF238" s="47"/>
      <c r="RZG238" s="48"/>
      <c r="RZH238" s="49"/>
      <c r="RZI238" s="28"/>
      <c r="RZJ238" s="196"/>
      <c r="RZK238" s="119"/>
      <c r="RZL238" s="47"/>
      <c r="RZM238" s="47"/>
      <c r="RZN238" s="48"/>
      <c r="RZO238" s="49"/>
      <c r="RZP238" s="28"/>
      <c r="RZQ238" s="196"/>
      <c r="RZR238" s="119"/>
      <c r="RZS238" s="47"/>
      <c r="RZT238" s="47"/>
      <c r="RZU238" s="48"/>
      <c r="RZV238" s="49"/>
      <c r="RZW238" s="28"/>
      <c r="RZX238" s="196"/>
      <c r="RZY238" s="119"/>
      <c r="RZZ238" s="47"/>
      <c r="SAA238" s="47"/>
      <c r="SAB238" s="48"/>
      <c r="SAC238" s="49"/>
      <c r="SAD238" s="28"/>
      <c r="SAE238" s="196"/>
      <c r="SAF238" s="119"/>
      <c r="SAG238" s="47"/>
      <c r="SAH238" s="47"/>
      <c r="SAI238" s="48"/>
      <c r="SAJ238" s="49"/>
      <c r="SAK238" s="28"/>
      <c r="SAL238" s="196"/>
      <c r="SAM238" s="119"/>
      <c r="SAN238" s="47"/>
      <c r="SAO238" s="47"/>
      <c r="SAP238" s="48"/>
      <c r="SAQ238" s="49"/>
      <c r="SAR238" s="28"/>
      <c r="SAS238" s="196"/>
      <c r="SAT238" s="119"/>
      <c r="SAU238" s="47"/>
      <c r="SAV238" s="47"/>
      <c r="SAW238" s="48"/>
      <c r="SAX238" s="49"/>
      <c r="SAY238" s="28"/>
      <c r="SAZ238" s="196"/>
      <c r="SBA238" s="119"/>
      <c r="SBB238" s="47"/>
      <c r="SBC238" s="47"/>
      <c r="SBD238" s="48"/>
      <c r="SBE238" s="49"/>
      <c r="SBF238" s="28"/>
      <c r="SBG238" s="196"/>
      <c r="SBH238" s="119"/>
      <c r="SBI238" s="47"/>
      <c r="SBJ238" s="47"/>
      <c r="SBK238" s="48"/>
      <c r="SBL238" s="49"/>
      <c r="SBM238" s="28"/>
      <c r="SBN238" s="196"/>
      <c r="SBO238" s="119"/>
      <c r="SBP238" s="47"/>
      <c r="SBQ238" s="47"/>
      <c r="SBR238" s="48"/>
      <c r="SBS238" s="49"/>
      <c r="SBT238" s="28"/>
      <c r="SBU238" s="196"/>
      <c r="SBV238" s="119"/>
      <c r="SBW238" s="47"/>
      <c r="SBX238" s="47"/>
      <c r="SBY238" s="48"/>
      <c r="SBZ238" s="49"/>
      <c r="SCA238" s="28"/>
      <c r="SCB238" s="196"/>
      <c r="SCC238" s="119"/>
      <c r="SCD238" s="47"/>
      <c r="SCE238" s="47"/>
      <c r="SCF238" s="48"/>
      <c r="SCG238" s="49"/>
      <c r="SCH238" s="28"/>
      <c r="SCI238" s="196"/>
      <c r="SCJ238" s="119"/>
      <c r="SCK238" s="47"/>
      <c r="SCL238" s="47"/>
      <c r="SCM238" s="48"/>
      <c r="SCN238" s="49"/>
      <c r="SCO238" s="28"/>
      <c r="SCP238" s="196"/>
      <c r="SCQ238" s="119"/>
      <c r="SCR238" s="47"/>
      <c r="SCS238" s="47"/>
      <c r="SCT238" s="48"/>
      <c r="SCU238" s="49"/>
      <c r="SCV238" s="28"/>
      <c r="SCW238" s="196"/>
      <c r="SCX238" s="119"/>
      <c r="SCY238" s="47"/>
      <c r="SCZ238" s="47"/>
      <c r="SDA238" s="48"/>
      <c r="SDB238" s="49"/>
      <c r="SDC238" s="28"/>
      <c r="SDD238" s="196"/>
      <c r="SDE238" s="119"/>
      <c r="SDF238" s="47"/>
      <c r="SDG238" s="47"/>
      <c r="SDH238" s="48"/>
      <c r="SDI238" s="49"/>
      <c r="SDJ238" s="28"/>
      <c r="SDK238" s="196"/>
      <c r="SDL238" s="119"/>
      <c r="SDM238" s="47"/>
      <c r="SDN238" s="47"/>
      <c r="SDO238" s="48"/>
      <c r="SDP238" s="49"/>
      <c r="SDQ238" s="28"/>
      <c r="SDR238" s="196"/>
      <c r="SDS238" s="119"/>
      <c r="SDT238" s="47"/>
      <c r="SDU238" s="47"/>
      <c r="SDV238" s="48"/>
      <c r="SDW238" s="49"/>
      <c r="SDX238" s="28"/>
      <c r="SDY238" s="196"/>
      <c r="SDZ238" s="119"/>
      <c r="SEA238" s="47"/>
      <c r="SEB238" s="47"/>
      <c r="SEC238" s="48"/>
      <c r="SED238" s="49"/>
      <c r="SEE238" s="28"/>
      <c r="SEF238" s="196"/>
      <c r="SEG238" s="119"/>
      <c r="SEH238" s="47"/>
      <c r="SEI238" s="47"/>
      <c r="SEJ238" s="48"/>
      <c r="SEK238" s="49"/>
      <c r="SEL238" s="28"/>
      <c r="SEM238" s="196"/>
      <c r="SEN238" s="119"/>
      <c r="SEO238" s="47"/>
      <c r="SEP238" s="47"/>
      <c r="SEQ238" s="48"/>
      <c r="SER238" s="49"/>
      <c r="SES238" s="28"/>
      <c r="SET238" s="196"/>
      <c r="SEU238" s="119"/>
      <c r="SEV238" s="47"/>
      <c r="SEW238" s="47"/>
      <c r="SEX238" s="48"/>
      <c r="SEY238" s="49"/>
      <c r="SEZ238" s="28"/>
      <c r="SFA238" s="196"/>
      <c r="SFB238" s="119"/>
      <c r="SFC238" s="47"/>
      <c r="SFD238" s="47"/>
      <c r="SFE238" s="48"/>
      <c r="SFF238" s="49"/>
      <c r="SFG238" s="28"/>
      <c r="SFH238" s="196"/>
      <c r="SFI238" s="119"/>
      <c r="SFJ238" s="47"/>
      <c r="SFK238" s="47"/>
      <c r="SFL238" s="48"/>
      <c r="SFM238" s="49"/>
      <c r="SFN238" s="28"/>
      <c r="SFO238" s="196"/>
      <c r="SFP238" s="119"/>
      <c r="SFQ238" s="47"/>
      <c r="SFR238" s="47"/>
      <c r="SFS238" s="48"/>
      <c r="SFT238" s="49"/>
      <c r="SFU238" s="28"/>
      <c r="SFV238" s="196"/>
      <c r="SFW238" s="119"/>
      <c r="SFX238" s="47"/>
      <c r="SFY238" s="47"/>
      <c r="SFZ238" s="48"/>
      <c r="SGA238" s="49"/>
      <c r="SGB238" s="28"/>
      <c r="SGC238" s="196"/>
      <c r="SGD238" s="119"/>
      <c r="SGE238" s="47"/>
      <c r="SGF238" s="47"/>
      <c r="SGG238" s="48"/>
      <c r="SGH238" s="49"/>
      <c r="SGI238" s="28"/>
      <c r="SGJ238" s="196"/>
      <c r="SGK238" s="119"/>
      <c r="SGL238" s="47"/>
      <c r="SGM238" s="47"/>
      <c r="SGN238" s="48"/>
      <c r="SGO238" s="49"/>
      <c r="SGP238" s="28"/>
      <c r="SGQ238" s="196"/>
      <c r="SGR238" s="119"/>
      <c r="SGS238" s="47"/>
      <c r="SGT238" s="47"/>
      <c r="SGU238" s="48"/>
      <c r="SGV238" s="49"/>
      <c r="SGW238" s="28"/>
      <c r="SGX238" s="196"/>
      <c r="SGY238" s="119"/>
      <c r="SGZ238" s="47"/>
      <c r="SHA238" s="47"/>
      <c r="SHB238" s="48"/>
      <c r="SHC238" s="49"/>
      <c r="SHD238" s="28"/>
      <c r="SHE238" s="196"/>
      <c r="SHF238" s="119"/>
      <c r="SHG238" s="47"/>
      <c r="SHH238" s="47"/>
      <c r="SHI238" s="48"/>
      <c r="SHJ238" s="49"/>
      <c r="SHK238" s="28"/>
      <c r="SHL238" s="196"/>
      <c r="SHM238" s="119"/>
      <c r="SHN238" s="47"/>
      <c r="SHO238" s="47"/>
      <c r="SHP238" s="48"/>
      <c r="SHQ238" s="49"/>
      <c r="SHR238" s="28"/>
      <c r="SHS238" s="196"/>
      <c r="SHT238" s="119"/>
      <c r="SHU238" s="47"/>
      <c r="SHV238" s="47"/>
      <c r="SHW238" s="48"/>
      <c r="SHX238" s="49"/>
      <c r="SHY238" s="28"/>
      <c r="SHZ238" s="196"/>
      <c r="SIA238" s="119"/>
      <c r="SIB238" s="47"/>
      <c r="SIC238" s="47"/>
      <c r="SID238" s="48"/>
      <c r="SIE238" s="49"/>
      <c r="SIF238" s="28"/>
      <c r="SIG238" s="196"/>
      <c r="SIH238" s="119"/>
      <c r="SII238" s="47"/>
      <c r="SIJ238" s="47"/>
      <c r="SIK238" s="48"/>
      <c r="SIL238" s="49"/>
      <c r="SIM238" s="28"/>
      <c r="SIN238" s="196"/>
      <c r="SIO238" s="119"/>
      <c r="SIP238" s="47"/>
      <c r="SIQ238" s="47"/>
      <c r="SIR238" s="48"/>
      <c r="SIS238" s="49"/>
      <c r="SIT238" s="28"/>
      <c r="SIU238" s="196"/>
      <c r="SIV238" s="119"/>
      <c r="SIW238" s="47"/>
      <c r="SIX238" s="47"/>
      <c r="SIY238" s="48"/>
      <c r="SIZ238" s="49"/>
      <c r="SJA238" s="28"/>
      <c r="SJB238" s="196"/>
      <c r="SJC238" s="119"/>
      <c r="SJD238" s="47"/>
      <c r="SJE238" s="47"/>
      <c r="SJF238" s="48"/>
      <c r="SJG238" s="49"/>
      <c r="SJH238" s="28"/>
      <c r="SJI238" s="196"/>
      <c r="SJJ238" s="119"/>
      <c r="SJK238" s="47"/>
      <c r="SJL238" s="47"/>
      <c r="SJM238" s="48"/>
      <c r="SJN238" s="49"/>
      <c r="SJO238" s="28"/>
      <c r="SJP238" s="196"/>
      <c r="SJQ238" s="119"/>
      <c r="SJR238" s="47"/>
      <c r="SJS238" s="47"/>
      <c r="SJT238" s="48"/>
      <c r="SJU238" s="49"/>
      <c r="SJV238" s="28"/>
      <c r="SJW238" s="196"/>
      <c r="SJX238" s="119"/>
      <c r="SJY238" s="47"/>
      <c r="SJZ238" s="47"/>
      <c r="SKA238" s="48"/>
      <c r="SKB238" s="49"/>
      <c r="SKC238" s="28"/>
      <c r="SKD238" s="196"/>
      <c r="SKE238" s="119"/>
      <c r="SKF238" s="47"/>
      <c r="SKG238" s="47"/>
      <c r="SKH238" s="48"/>
      <c r="SKI238" s="49"/>
      <c r="SKJ238" s="28"/>
      <c r="SKK238" s="196"/>
      <c r="SKL238" s="119"/>
      <c r="SKM238" s="47"/>
      <c r="SKN238" s="47"/>
      <c r="SKO238" s="48"/>
      <c r="SKP238" s="49"/>
      <c r="SKQ238" s="28"/>
      <c r="SKR238" s="196"/>
      <c r="SKS238" s="119"/>
      <c r="SKT238" s="47"/>
      <c r="SKU238" s="47"/>
      <c r="SKV238" s="48"/>
      <c r="SKW238" s="49"/>
      <c r="SKX238" s="28"/>
      <c r="SKY238" s="196"/>
      <c r="SKZ238" s="119"/>
      <c r="SLA238" s="47"/>
      <c r="SLB238" s="47"/>
      <c r="SLC238" s="48"/>
      <c r="SLD238" s="49"/>
      <c r="SLE238" s="28"/>
      <c r="SLF238" s="196"/>
      <c r="SLG238" s="119"/>
      <c r="SLH238" s="47"/>
      <c r="SLI238" s="47"/>
      <c r="SLJ238" s="48"/>
      <c r="SLK238" s="49"/>
      <c r="SLL238" s="28"/>
      <c r="SLM238" s="196"/>
      <c r="SLN238" s="119"/>
      <c r="SLO238" s="47"/>
      <c r="SLP238" s="47"/>
      <c r="SLQ238" s="48"/>
      <c r="SLR238" s="49"/>
      <c r="SLS238" s="28"/>
      <c r="SLT238" s="196"/>
      <c r="SLU238" s="119"/>
      <c r="SLV238" s="47"/>
      <c r="SLW238" s="47"/>
      <c r="SLX238" s="48"/>
      <c r="SLY238" s="49"/>
      <c r="SLZ238" s="28"/>
      <c r="SMA238" s="196"/>
      <c r="SMB238" s="119"/>
      <c r="SMC238" s="47"/>
      <c r="SMD238" s="47"/>
      <c r="SME238" s="48"/>
      <c r="SMF238" s="49"/>
      <c r="SMG238" s="28"/>
      <c r="SMH238" s="196"/>
      <c r="SMI238" s="119"/>
      <c r="SMJ238" s="47"/>
      <c r="SMK238" s="47"/>
      <c r="SML238" s="48"/>
      <c r="SMM238" s="49"/>
      <c r="SMN238" s="28"/>
      <c r="SMO238" s="196"/>
      <c r="SMP238" s="119"/>
      <c r="SMQ238" s="47"/>
      <c r="SMR238" s="47"/>
      <c r="SMS238" s="48"/>
      <c r="SMT238" s="49"/>
      <c r="SMU238" s="28"/>
      <c r="SMV238" s="196"/>
      <c r="SMW238" s="119"/>
      <c r="SMX238" s="47"/>
      <c r="SMY238" s="47"/>
      <c r="SMZ238" s="48"/>
      <c r="SNA238" s="49"/>
      <c r="SNB238" s="28"/>
      <c r="SNC238" s="196"/>
      <c r="SND238" s="119"/>
      <c r="SNE238" s="47"/>
      <c r="SNF238" s="47"/>
      <c r="SNG238" s="48"/>
      <c r="SNH238" s="49"/>
      <c r="SNI238" s="28"/>
      <c r="SNJ238" s="196"/>
      <c r="SNK238" s="119"/>
      <c r="SNL238" s="47"/>
      <c r="SNM238" s="47"/>
      <c r="SNN238" s="48"/>
      <c r="SNO238" s="49"/>
      <c r="SNP238" s="28"/>
      <c r="SNQ238" s="196"/>
      <c r="SNR238" s="119"/>
      <c r="SNS238" s="47"/>
      <c r="SNT238" s="47"/>
      <c r="SNU238" s="48"/>
      <c r="SNV238" s="49"/>
      <c r="SNW238" s="28"/>
      <c r="SNX238" s="196"/>
      <c r="SNY238" s="119"/>
      <c r="SNZ238" s="47"/>
      <c r="SOA238" s="47"/>
      <c r="SOB238" s="48"/>
      <c r="SOC238" s="49"/>
      <c r="SOD238" s="28"/>
      <c r="SOE238" s="196"/>
      <c r="SOF238" s="119"/>
      <c r="SOG238" s="47"/>
      <c r="SOH238" s="47"/>
      <c r="SOI238" s="48"/>
      <c r="SOJ238" s="49"/>
      <c r="SOK238" s="28"/>
      <c r="SOL238" s="196"/>
      <c r="SOM238" s="119"/>
      <c r="SON238" s="47"/>
      <c r="SOO238" s="47"/>
      <c r="SOP238" s="48"/>
      <c r="SOQ238" s="49"/>
      <c r="SOR238" s="28"/>
      <c r="SOS238" s="196"/>
      <c r="SOT238" s="119"/>
      <c r="SOU238" s="47"/>
      <c r="SOV238" s="47"/>
      <c r="SOW238" s="48"/>
      <c r="SOX238" s="49"/>
      <c r="SOY238" s="28"/>
      <c r="SOZ238" s="196"/>
      <c r="SPA238" s="119"/>
      <c r="SPB238" s="47"/>
      <c r="SPC238" s="47"/>
      <c r="SPD238" s="48"/>
      <c r="SPE238" s="49"/>
      <c r="SPF238" s="28"/>
      <c r="SPG238" s="196"/>
      <c r="SPH238" s="119"/>
      <c r="SPI238" s="47"/>
      <c r="SPJ238" s="47"/>
      <c r="SPK238" s="48"/>
      <c r="SPL238" s="49"/>
      <c r="SPM238" s="28"/>
      <c r="SPN238" s="196"/>
      <c r="SPO238" s="119"/>
      <c r="SPP238" s="47"/>
      <c r="SPQ238" s="47"/>
      <c r="SPR238" s="48"/>
      <c r="SPS238" s="49"/>
      <c r="SPT238" s="28"/>
      <c r="SPU238" s="196"/>
      <c r="SPV238" s="119"/>
      <c r="SPW238" s="47"/>
      <c r="SPX238" s="47"/>
      <c r="SPY238" s="48"/>
      <c r="SPZ238" s="49"/>
      <c r="SQA238" s="28"/>
      <c r="SQB238" s="196"/>
      <c r="SQC238" s="119"/>
      <c r="SQD238" s="47"/>
      <c r="SQE238" s="47"/>
      <c r="SQF238" s="48"/>
      <c r="SQG238" s="49"/>
      <c r="SQH238" s="28"/>
      <c r="SQI238" s="196"/>
      <c r="SQJ238" s="119"/>
      <c r="SQK238" s="47"/>
      <c r="SQL238" s="47"/>
      <c r="SQM238" s="48"/>
      <c r="SQN238" s="49"/>
      <c r="SQO238" s="28"/>
      <c r="SQP238" s="196"/>
      <c r="SQQ238" s="119"/>
      <c r="SQR238" s="47"/>
      <c r="SQS238" s="47"/>
      <c r="SQT238" s="48"/>
      <c r="SQU238" s="49"/>
      <c r="SQV238" s="28"/>
      <c r="SQW238" s="196"/>
      <c r="SQX238" s="119"/>
      <c r="SQY238" s="47"/>
      <c r="SQZ238" s="47"/>
      <c r="SRA238" s="48"/>
      <c r="SRB238" s="49"/>
      <c r="SRC238" s="28"/>
      <c r="SRD238" s="196"/>
      <c r="SRE238" s="119"/>
      <c r="SRF238" s="47"/>
      <c r="SRG238" s="47"/>
      <c r="SRH238" s="48"/>
      <c r="SRI238" s="49"/>
      <c r="SRJ238" s="28"/>
      <c r="SRK238" s="196"/>
      <c r="SRL238" s="119"/>
      <c r="SRM238" s="47"/>
      <c r="SRN238" s="47"/>
      <c r="SRO238" s="48"/>
      <c r="SRP238" s="49"/>
      <c r="SRQ238" s="28"/>
      <c r="SRR238" s="196"/>
      <c r="SRS238" s="119"/>
      <c r="SRT238" s="47"/>
      <c r="SRU238" s="47"/>
      <c r="SRV238" s="48"/>
      <c r="SRW238" s="49"/>
      <c r="SRX238" s="28"/>
      <c r="SRY238" s="196"/>
      <c r="SRZ238" s="119"/>
      <c r="SSA238" s="47"/>
      <c r="SSB238" s="47"/>
      <c r="SSC238" s="48"/>
      <c r="SSD238" s="49"/>
      <c r="SSE238" s="28"/>
      <c r="SSF238" s="196"/>
      <c r="SSG238" s="119"/>
      <c r="SSH238" s="47"/>
      <c r="SSI238" s="47"/>
      <c r="SSJ238" s="48"/>
      <c r="SSK238" s="49"/>
      <c r="SSL238" s="28"/>
      <c r="SSM238" s="196"/>
      <c r="SSN238" s="119"/>
      <c r="SSO238" s="47"/>
      <c r="SSP238" s="47"/>
      <c r="SSQ238" s="48"/>
      <c r="SSR238" s="49"/>
      <c r="SSS238" s="28"/>
      <c r="SST238" s="196"/>
      <c r="SSU238" s="119"/>
      <c r="SSV238" s="47"/>
      <c r="SSW238" s="47"/>
      <c r="SSX238" s="48"/>
      <c r="SSY238" s="49"/>
      <c r="SSZ238" s="28"/>
      <c r="STA238" s="196"/>
      <c r="STB238" s="119"/>
      <c r="STC238" s="47"/>
      <c r="STD238" s="47"/>
      <c r="STE238" s="48"/>
      <c r="STF238" s="49"/>
      <c r="STG238" s="28"/>
      <c r="STH238" s="196"/>
      <c r="STI238" s="119"/>
      <c r="STJ238" s="47"/>
      <c r="STK238" s="47"/>
      <c r="STL238" s="48"/>
      <c r="STM238" s="49"/>
      <c r="STN238" s="28"/>
      <c r="STO238" s="196"/>
      <c r="STP238" s="119"/>
      <c r="STQ238" s="47"/>
      <c r="STR238" s="47"/>
      <c r="STS238" s="48"/>
      <c r="STT238" s="49"/>
      <c r="STU238" s="28"/>
      <c r="STV238" s="196"/>
      <c r="STW238" s="119"/>
      <c r="STX238" s="47"/>
      <c r="STY238" s="47"/>
      <c r="STZ238" s="48"/>
      <c r="SUA238" s="49"/>
      <c r="SUB238" s="28"/>
      <c r="SUC238" s="196"/>
      <c r="SUD238" s="119"/>
      <c r="SUE238" s="47"/>
      <c r="SUF238" s="47"/>
      <c r="SUG238" s="48"/>
      <c r="SUH238" s="49"/>
      <c r="SUI238" s="28"/>
      <c r="SUJ238" s="196"/>
      <c r="SUK238" s="119"/>
      <c r="SUL238" s="47"/>
      <c r="SUM238" s="47"/>
      <c r="SUN238" s="48"/>
      <c r="SUO238" s="49"/>
      <c r="SUP238" s="28"/>
      <c r="SUQ238" s="196"/>
      <c r="SUR238" s="119"/>
      <c r="SUS238" s="47"/>
      <c r="SUT238" s="47"/>
      <c r="SUU238" s="48"/>
      <c r="SUV238" s="49"/>
      <c r="SUW238" s="28"/>
      <c r="SUX238" s="196"/>
      <c r="SUY238" s="119"/>
      <c r="SUZ238" s="47"/>
      <c r="SVA238" s="47"/>
      <c r="SVB238" s="48"/>
      <c r="SVC238" s="49"/>
      <c r="SVD238" s="28"/>
      <c r="SVE238" s="196"/>
      <c r="SVF238" s="119"/>
      <c r="SVG238" s="47"/>
      <c r="SVH238" s="47"/>
      <c r="SVI238" s="48"/>
      <c r="SVJ238" s="49"/>
      <c r="SVK238" s="28"/>
      <c r="SVL238" s="196"/>
      <c r="SVM238" s="119"/>
      <c r="SVN238" s="47"/>
      <c r="SVO238" s="47"/>
      <c r="SVP238" s="48"/>
      <c r="SVQ238" s="49"/>
      <c r="SVR238" s="28"/>
      <c r="SVS238" s="196"/>
      <c r="SVT238" s="119"/>
      <c r="SVU238" s="47"/>
      <c r="SVV238" s="47"/>
      <c r="SVW238" s="48"/>
      <c r="SVX238" s="49"/>
      <c r="SVY238" s="28"/>
      <c r="SVZ238" s="196"/>
      <c r="SWA238" s="119"/>
      <c r="SWB238" s="47"/>
      <c r="SWC238" s="47"/>
      <c r="SWD238" s="48"/>
      <c r="SWE238" s="49"/>
      <c r="SWF238" s="28"/>
      <c r="SWG238" s="196"/>
      <c r="SWH238" s="119"/>
      <c r="SWI238" s="47"/>
      <c r="SWJ238" s="47"/>
      <c r="SWK238" s="48"/>
      <c r="SWL238" s="49"/>
      <c r="SWM238" s="28"/>
      <c r="SWN238" s="196"/>
      <c r="SWO238" s="119"/>
      <c r="SWP238" s="47"/>
      <c r="SWQ238" s="47"/>
      <c r="SWR238" s="48"/>
      <c r="SWS238" s="49"/>
      <c r="SWT238" s="28"/>
      <c r="SWU238" s="196"/>
      <c r="SWV238" s="119"/>
      <c r="SWW238" s="47"/>
      <c r="SWX238" s="47"/>
      <c r="SWY238" s="48"/>
      <c r="SWZ238" s="49"/>
      <c r="SXA238" s="28"/>
      <c r="SXB238" s="196"/>
      <c r="SXC238" s="119"/>
      <c r="SXD238" s="47"/>
      <c r="SXE238" s="47"/>
      <c r="SXF238" s="48"/>
      <c r="SXG238" s="49"/>
      <c r="SXH238" s="28"/>
      <c r="SXI238" s="196"/>
      <c r="SXJ238" s="119"/>
      <c r="SXK238" s="47"/>
      <c r="SXL238" s="47"/>
      <c r="SXM238" s="48"/>
      <c r="SXN238" s="49"/>
      <c r="SXO238" s="28"/>
      <c r="SXP238" s="196"/>
      <c r="SXQ238" s="119"/>
      <c r="SXR238" s="47"/>
      <c r="SXS238" s="47"/>
      <c r="SXT238" s="48"/>
      <c r="SXU238" s="49"/>
      <c r="SXV238" s="28"/>
      <c r="SXW238" s="196"/>
      <c r="SXX238" s="119"/>
      <c r="SXY238" s="47"/>
      <c r="SXZ238" s="47"/>
      <c r="SYA238" s="48"/>
      <c r="SYB238" s="49"/>
      <c r="SYC238" s="28"/>
      <c r="SYD238" s="196"/>
      <c r="SYE238" s="119"/>
      <c r="SYF238" s="47"/>
      <c r="SYG238" s="47"/>
      <c r="SYH238" s="48"/>
      <c r="SYI238" s="49"/>
      <c r="SYJ238" s="28"/>
      <c r="SYK238" s="196"/>
      <c r="SYL238" s="119"/>
      <c r="SYM238" s="47"/>
      <c r="SYN238" s="47"/>
      <c r="SYO238" s="48"/>
      <c r="SYP238" s="49"/>
      <c r="SYQ238" s="28"/>
      <c r="SYR238" s="196"/>
      <c r="SYS238" s="119"/>
      <c r="SYT238" s="47"/>
      <c r="SYU238" s="47"/>
      <c r="SYV238" s="48"/>
      <c r="SYW238" s="49"/>
      <c r="SYX238" s="28"/>
      <c r="SYY238" s="196"/>
      <c r="SYZ238" s="119"/>
      <c r="SZA238" s="47"/>
      <c r="SZB238" s="47"/>
      <c r="SZC238" s="48"/>
      <c r="SZD238" s="49"/>
      <c r="SZE238" s="28"/>
      <c r="SZF238" s="196"/>
      <c r="SZG238" s="119"/>
      <c r="SZH238" s="47"/>
      <c r="SZI238" s="47"/>
      <c r="SZJ238" s="48"/>
      <c r="SZK238" s="49"/>
      <c r="SZL238" s="28"/>
      <c r="SZM238" s="196"/>
      <c r="SZN238" s="119"/>
      <c r="SZO238" s="47"/>
      <c r="SZP238" s="47"/>
      <c r="SZQ238" s="48"/>
      <c r="SZR238" s="49"/>
      <c r="SZS238" s="28"/>
      <c r="SZT238" s="196"/>
      <c r="SZU238" s="119"/>
      <c r="SZV238" s="47"/>
      <c r="SZW238" s="47"/>
      <c r="SZX238" s="48"/>
      <c r="SZY238" s="49"/>
      <c r="SZZ238" s="28"/>
      <c r="TAA238" s="196"/>
      <c r="TAB238" s="119"/>
      <c r="TAC238" s="47"/>
      <c r="TAD238" s="47"/>
      <c r="TAE238" s="48"/>
      <c r="TAF238" s="49"/>
      <c r="TAG238" s="28"/>
      <c r="TAH238" s="196"/>
      <c r="TAI238" s="119"/>
      <c r="TAJ238" s="47"/>
      <c r="TAK238" s="47"/>
      <c r="TAL238" s="48"/>
      <c r="TAM238" s="49"/>
      <c r="TAN238" s="28"/>
      <c r="TAO238" s="196"/>
      <c r="TAP238" s="119"/>
      <c r="TAQ238" s="47"/>
      <c r="TAR238" s="47"/>
      <c r="TAS238" s="48"/>
      <c r="TAT238" s="49"/>
      <c r="TAU238" s="28"/>
      <c r="TAV238" s="196"/>
      <c r="TAW238" s="119"/>
      <c r="TAX238" s="47"/>
      <c r="TAY238" s="47"/>
      <c r="TAZ238" s="48"/>
      <c r="TBA238" s="49"/>
      <c r="TBB238" s="28"/>
      <c r="TBC238" s="196"/>
      <c r="TBD238" s="119"/>
      <c r="TBE238" s="47"/>
      <c r="TBF238" s="47"/>
      <c r="TBG238" s="48"/>
      <c r="TBH238" s="49"/>
      <c r="TBI238" s="28"/>
      <c r="TBJ238" s="196"/>
      <c r="TBK238" s="119"/>
      <c r="TBL238" s="47"/>
      <c r="TBM238" s="47"/>
      <c r="TBN238" s="48"/>
      <c r="TBO238" s="49"/>
      <c r="TBP238" s="28"/>
      <c r="TBQ238" s="196"/>
      <c r="TBR238" s="119"/>
      <c r="TBS238" s="47"/>
      <c r="TBT238" s="47"/>
      <c r="TBU238" s="48"/>
      <c r="TBV238" s="49"/>
      <c r="TBW238" s="28"/>
      <c r="TBX238" s="196"/>
      <c r="TBY238" s="119"/>
      <c r="TBZ238" s="47"/>
      <c r="TCA238" s="47"/>
      <c r="TCB238" s="48"/>
      <c r="TCC238" s="49"/>
      <c r="TCD238" s="28"/>
      <c r="TCE238" s="196"/>
      <c r="TCF238" s="119"/>
      <c r="TCG238" s="47"/>
      <c r="TCH238" s="47"/>
      <c r="TCI238" s="48"/>
      <c r="TCJ238" s="49"/>
      <c r="TCK238" s="28"/>
      <c r="TCL238" s="196"/>
      <c r="TCM238" s="119"/>
      <c r="TCN238" s="47"/>
      <c r="TCO238" s="47"/>
      <c r="TCP238" s="48"/>
      <c r="TCQ238" s="49"/>
      <c r="TCR238" s="28"/>
      <c r="TCS238" s="196"/>
      <c r="TCT238" s="119"/>
      <c r="TCU238" s="47"/>
      <c r="TCV238" s="47"/>
      <c r="TCW238" s="48"/>
      <c r="TCX238" s="49"/>
      <c r="TCY238" s="28"/>
      <c r="TCZ238" s="196"/>
      <c r="TDA238" s="119"/>
      <c r="TDB238" s="47"/>
      <c r="TDC238" s="47"/>
      <c r="TDD238" s="48"/>
      <c r="TDE238" s="49"/>
      <c r="TDF238" s="28"/>
      <c r="TDG238" s="196"/>
      <c r="TDH238" s="119"/>
      <c r="TDI238" s="47"/>
      <c r="TDJ238" s="47"/>
      <c r="TDK238" s="48"/>
      <c r="TDL238" s="49"/>
      <c r="TDM238" s="28"/>
      <c r="TDN238" s="196"/>
      <c r="TDO238" s="119"/>
      <c r="TDP238" s="47"/>
      <c r="TDQ238" s="47"/>
      <c r="TDR238" s="48"/>
      <c r="TDS238" s="49"/>
      <c r="TDT238" s="28"/>
      <c r="TDU238" s="196"/>
      <c r="TDV238" s="119"/>
      <c r="TDW238" s="47"/>
      <c r="TDX238" s="47"/>
      <c r="TDY238" s="48"/>
      <c r="TDZ238" s="49"/>
      <c r="TEA238" s="28"/>
      <c r="TEB238" s="196"/>
      <c r="TEC238" s="119"/>
      <c r="TED238" s="47"/>
      <c r="TEE238" s="47"/>
      <c r="TEF238" s="48"/>
      <c r="TEG238" s="49"/>
      <c r="TEH238" s="28"/>
      <c r="TEI238" s="196"/>
      <c r="TEJ238" s="119"/>
      <c r="TEK238" s="47"/>
      <c r="TEL238" s="47"/>
      <c r="TEM238" s="48"/>
      <c r="TEN238" s="49"/>
      <c r="TEO238" s="28"/>
      <c r="TEP238" s="196"/>
      <c r="TEQ238" s="119"/>
      <c r="TER238" s="47"/>
      <c r="TES238" s="47"/>
      <c r="TET238" s="48"/>
      <c r="TEU238" s="49"/>
      <c r="TEV238" s="28"/>
      <c r="TEW238" s="196"/>
      <c r="TEX238" s="119"/>
      <c r="TEY238" s="47"/>
      <c r="TEZ238" s="47"/>
      <c r="TFA238" s="48"/>
      <c r="TFB238" s="49"/>
      <c r="TFC238" s="28"/>
      <c r="TFD238" s="196"/>
      <c r="TFE238" s="119"/>
      <c r="TFF238" s="47"/>
      <c r="TFG238" s="47"/>
      <c r="TFH238" s="48"/>
      <c r="TFI238" s="49"/>
      <c r="TFJ238" s="28"/>
      <c r="TFK238" s="196"/>
      <c r="TFL238" s="119"/>
      <c r="TFM238" s="47"/>
      <c r="TFN238" s="47"/>
      <c r="TFO238" s="48"/>
      <c r="TFP238" s="49"/>
      <c r="TFQ238" s="28"/>
      <c r="TFR238" s="196"/>
      <c r="TFS238" s="119"/>
      <c r="TFT238" s="47"/>
      <c r="TFU238" s="47"/>
      <c r="TFV238" s="48"/>
      <c r="TFW238" s="49"/>
      <c r="TFX238" s="28"/>
      <c r="TFY238" s="196"/>
      <c r="TFZ238" s="119"/>
      <c r="TGA238" s="47"/>
      <c r="TGB238" s="47"/>
      <c r="TGC238" s="48"/>
      <c r="TGD238" s="49"/>
      <c r="TGE238" s="28"/>
      <c r="TGF238" s="196"/>
      <c r="TGG238" s="119"/>
      <c r="TGH238" s="47"/>
      <c r="TGI238" s="47"/>
      <c r="TGJ238" s="48"/>
      <c r="TGK238" s="49"/>
      <c r="TGL238" s="28"/>
      <c r="TGM238" s="196"/>
      <c r="TGN238" s="119"/>
      <c r="TGO238" s="47"/>
      <c r="TGP238" s="47"/>
      <c r="TGQ238" s="48"/>
      <c r="TGR238" s="49"/>
      <c r="TGS238" s="28"/>
      <c r="TGT238" s="196"/>
      <c r="TGU238" s="119"/>
      <c r="TGV238" s="47"/>
      <c r="TGW238" s="47"/>
      <c r="TGX238" s="48"/>
      <c r="TGY238" s="49"/>
      <c r="TGZ238" s="28"/>
      <c r="THA238" s="196"/>
      <c r="THB238" s="119"/>
      <c r="THC238" s="47"/>
      <c r="THD238" s="47"/>
      <c r="THE238" s="48"/>
      <c r="THF238" s="49"/>
      <c r="THG238" s="28"/>
      <c r="THH238" s="196"/>
      <c r="THI238" s="119"/>
      <c r="THJ238" s="47"/>
      <c r="THK238" s="47"/>
      <c r="THL238" s="48"/>
      <c r="THM238" s="49"/>
      <c r="THN238" s="28"/>
      <c r="THO238" s="196"/>
      <c r="THP238" s="119"/>
      <c r="THQ238" s="47"/>
      <c r="THR238" s="47"/>
      <c r="THS238" s="48"/>
      <c r="THT238" s="49"/>
      <c r="THU238" s="28"/>
      <c r="THV238" s="196"/>
      <c r="THW238" s="119"/>
      <c r="THX238" s="47"/>
      <c r="THY238" s="47"/>
      <c r="THZ238" s="48"/>
      <c r="TIA238" s="49"/>
      <c r="TIB238" s="28"/>
      <c r="TIC238" s="196"/>
      <c r="TID238" s="119"/>
      <c r="TIE238" s="47"/>
      <c r="TIF238" s="47"/>
      <c r="TIG238" s="48"/>
      <c r="TIH238" s="49"/>
      <c r="TII238" s="28"/>
      <c r="TIJ238" s="196"/>
      <c r="TIK238" s="119"/>
      <c r="TIL238" s="47"/>
      <c r="TIM238" s="47"/>
      <c r="TIN238" s="48"/>
      <c r="TIO238" s="49"/>
      <c r="TIP238" s="28"/>
      <c r="TIQ238" s="196"/>
      <c r="TIR238" s="119"/>
      <c r="TIS238" s="47"/>
      <c r="TIT238" s="47"/>
      <c r="TIU238" s="48"/>
      <c r="TIV238" s="49"/>
      <c r="TIW238" s="28"/>
      <c r="TIX238" s="196"/>
      <c r="TIY238" s="119"/>
      <c r="TIZ238" s="47"/>
      <c r="TJA238" s="47"/>
      <c r="TJB238" s="48"/>
      <c r="TJC238" s="49"/>
      <c r="TJD238" s="28"/>
      <c r="TJE238" s="196"/>
      <c r="TJF238" s="119"/>
      <c r="TJG238" s="47"/>
      <c r="TJH238" s="47"/>
      <c r="TJI238" s="48"/>
      <c r="TJJ238" s="49"/>
      <c r="TJK238" s="28"/>
      <c r="TJL238" s="196"/>
      <c r="TJM238" s="119"/>
      <c r="TJN238" s="47"/>
      <c r="TJO238" s="47"/>
      <c r="TJP238" s="48"/>
      <c r="TJQ238" s="49"/>
      <c r="TJR238" s="28"/>
      <c r="TJS238" s="196"/>
      <c r="TJT238" s="119"/>
      <c r="TJU238" s="47"/>
      <c r="TJV238" s="47"/>
      <c r="TJW238" s="48"/>
      <c r="TJX238" s="49"/>
      <c r="TJY238" s="28"/>
      <c r="TJZ238" s="196"/>
      <c r="TKA238" s="119"/>
      <c r="TKB238" s="47"/>
      <c r="TKC238" s="47"/>
      <c r="TKD238" s="48"/>
      <c r="TKE238" s="49"/>
      <c r="TKF238" s="28"/>
      <c r="TKG238" s="196"/>
      <c r="TKH238" s="119"/>
      <c r="TKI238" s="47"/>
      <c r="TKJ238" s="47"/>
      <c r="TKK238" s="48"/>
      <c r="TKL238" s="49"/>
      <c r="TKM238" s="28"/>
      <c r="TKN238" s="196"/>
      <c r="TKO238" s="119"/>
      <c r="TKP238" s="47"/>
      <c r="TKQ238" s="47"/>
      <c r="TKR238" s="48"/>
      <c r="TKS238" s="49"/>
      <c r="TKT238" s="28"/>
      <c r="TKU238" s="196"/>
      <c r="TKV238" s="119"/>
      <c r="TKW238" s="47"/>
      <c r="TKX238" s="47"/>
      <c r="TKY238" s="48"/>
      <c r="TKZ238" s="49"/>
      <c r="TLA238" s="28"/>
      <c r="TLB238" s="196"/>
      <c r="TLC238" s="119"/>
      <c r="TLD238" s="47"/>
      <c r="TLE238" s="47"/>
      <c r="TLF238" s="48"/>
      <c r="TLG238" s="49"/>
      <c r="TLH238" s="28"/>
      <c r="TLI238" s="196"/>
      <c r="TLJ238" s="119"/>
      <c r="TLK238" s="47"/>
      <c r="TLL238" s="47"/>
      <c r="TLM238" s="48"/>
      <c r="TLN238" s="49"/>
      <c r="TLO238" s="28"/>
      <c r="TLP238" s="196"/>
      <c r="TLQ238" s="119"/>
      <c r="TLR238" s="47"/>
      <c r="TLS238" s="47"/>
      <c r="TLT238" s="48"/>
      <c r="TLU238" s="49"/>
      <c r="TLV238" s="28"/>
      <c r="TLW238" s="196"/>
      <c r="TLX238" s="119"/>
      <c r="TLY238" s="47"/>
      <c r="TLZ238" s="47"/>
      <c r="TMA238" s="48"/>
      <c r="TMB238" s="49"/>
      <c r="TMC238" s="28"/>
      <c r="TMD238" s="196"/>
      <c r="TME238" s="119"/>
      <c r="TMF238" s="47"/>
      <c r="TMG238" s="47"/>
      <c r="TMH238" s="48"/>
      <c r="TMI238" s="49"/>
      <c r="TMJ238" s="28"/>
      <c r="TMK238" s="196"/>
      <c r="TML238" s="119"/>
      <c r="TMM238" s="47"/>
      <c r="TMN238" s="47"/>
      <c r="TMO238" s="48"/>
      <c r="TMP238" s="49"/>
      <c r="TMQ238" s="28"/>
      <c r="TMR238" s="196"/>
      <c r="TMS238" s="119"/>
      <c r="TMT238" s="47"/>
      <c r="TMU238" s="47"/>
      <c r="TMV238" s="48"/>
      <c r="TMW238" s="49"/>
      <c r="TMX238" s="28"/>
      <c r="TMY238" s="196"/>
      <c r="TMZ238" s="119"/>
      <c r="TNA238" s="47"/>
      <c r="TNB238" s="47"/>
      <c r="TNC238" s="48"/>
      <c r="TND238" s="49"/>
      <c r="TNE238" s="28"/>
      <c r="TNF238" s="196"/>
      <c r="TNG238" s="119"/>
      <c r="TNH238" s="47"/>
      <c r="TNI238" s="47"/>
      <c r="TNJ238" s="48"/>
      <c r="TNK238" s="49"/>
      <c r="TNL238" s="28"/>
      <c r="TNM238" s="196"/>
      <c r="TNN238" s="119"/>
      <c r="TNO238" s="47"/>
      <c r="TNP238" s="47"/>
      <c r="TNQ238" s="48"/>
      <c r="TNR238" s="49"/>
      <c r="TNS238" s="28"/>
      <c r="TNT238" s="196"/>
      <c r="TNU238" s="119"/>
      <c r="TNV238" s="47"/>
      <c r="TNW238" s="47"/>
      <c r="TNX238" s="48"/>
      <c r="TNY238" s="49"/>
      <c r="TNZ238" s="28"/>
      <c r="TOA238" s="196"/>
      <c r="TOB238" s="119"/>
      <c r="TOC238" s="47"/>
      <c r="TOD238" s="47"/>
      <c r="TOE238" s="48"/>
      <c r="TOF238" s="49"/>
      <c r="TOG238" s="28"/>
      <c r="TOH238" s="196"/>
      <c r="TOI238" s="119"/>
      <c r="TOJ238" s="47"/>
      <c r="TOK238" s="47"/>
      <c r="TOL238" s="48"/>
      <c r="TOM238" s="49"/>
      <c r="TON238" s="28"/>
      <c r="TOO238" s="196"/>
      <c r="TOP238" s="119"/>
      <c r="TOQ238" s="47"/>
      <c r="TOR238" s="47"/>
      <c r="TOS238" s="48"/>
      <c r="TOT238" s="49"/>
      <c r="TOU238" s="28"/>
      <c r="TOV238" s="196"/>
      <c r="TOW238" s="119"/>
      <c r="TOX238" s="47"/>
      <c r="TOY238" s="47"/>
      <c r="TOZ238" s="48"/>
      <c r="TPA238" s="49"/>
      <c r="TPB238" s="28"/>
      <c r="TPC238" s="196"/>
      <c r="TPD238" s="119"/>
      <c r="TPE238" s="47"/>
      <c r="TPF238" s="47"/>
      <c r="TPG238" s="48"/>
      <c r="TPH238" s="49"/>
      <c r="TPI238" s="28"/>
      <c r="TPJ238" s="196"/>
      <c r="TPK238" s="119"/>
      <c r="TPL238" s="47"/>
      <c r="TPM238" s="47"/>
      <c r="TPN238" s="48"/>
      <c r="TPO238" s="49"/>
      <c r="TPP238" s="28"/>
      <c r="TPQ238" s="196"/>
      <c r="TPR238" s="119"/>
      <c r="TPS238" s="47"/>
      <c r="TPT238" s="47"/>
      <c r="TPU238" s="48"/>
      <c r="TPV238" s="49"/>
      <c r="TPW238" s="28"/>
      <c r="TPX238" s="196"/>
      <c r="TPY238" s="119"/>
      <c r="TPZ238" s="47"/>
      <c r="TQA238" s="47"/>
      <c r="TQB238" s="48"/>
      <c r="TQC238" s="49"/>
      <c r="TQD238" s="28"/>
      <c r="TQE238" s="196"/>
      <c r="TQF238" s="119"/>
      <c r="TQG238" s="47"/>
      <c r="TQH238" s="47"/>
      <c r="TQI238" s="48"/>
      <c r="TQJ238" s="49"/>
      <c r="TQK238" s="28"/>
      <c r="TQL238" s="196"/>
      <c r="TQM238" s="119"/>
      <c r="TQN238" s="47"/>
      <c r="TQO238" s="47"/>
      <c r="TQP238" s="48"/>
      <c r="TQQ238" s="49"/>
      <c r="TQR238" s="28"/>
      <c r="TQS238" s="196"/>
      <c r="TQT238" s="119"/>
      <c r="TQU238" s="47"/>
      <c r="TQV238" s="47"/>
      <c r="TQW238" s="48"/>
      <c r="TQX238" s="49"/>
      <c r="TQY238" s="28"/>
      <c r="TQZ238" s="196"/>
      <c r="TRA238" s="119"/>
      <c r="TRB238" s="47"/>
      <c r="TRC238" s="47"/>
      <c r="TRD238" s="48"/>
      <c r="TRE238" s="49"/>
      <c r="TRF238" s="28"/>
      <c r="TRG238" s="196"/>
      <c r="TRH238" s="119"/>
      <c r="TRI238" s="47"/>
      <c r="TRJ238" s="47"/>
      <c r="TRK238" s="48"/>
      <c r="TRL238" s="49"/>
      <c r="TRM238" s="28"/>
      <c r="TRN238" s="196"/>
      <c r="TRO238" s="119"/>
      <c r="TRP238" s="47"/>
      <c r="TRQ238" s="47"/>
      <c r="TRR238" s="48"/>
      <c r="TRS238" s="49"/>
      <c r="TRT238" s="28"/>
      <c r="TRU238" s="196"/>
      <c r="TRV238" s="119"/>
      <c r="TRW238" s="47"/>
      <c r="TRX238" s="47"/>
      <c r="TRY238" s="48"/>
      <c r="TRZ238" s="49"/>
      <c r="TSA238" s="28"/>
      <c r="TSB238" s="196"/>
      <c r="TSC238" s="119"/>
      <c r="TSD238" s="47"/>
      <c r="TSE238" s="47"/>
      <c r="TSF238" s="48"/>
      <c r="TSG238" s="49"/>
      <c r="TSH238" s="28"/>
      <c r="TSI238" s="196"/>
      <c r="TSJ238" s="119"/>
      <c r="TSK238" s="47"/>
      <c r="TSL238" s="47"/>
      <c r="TSM238" s="48"/>
      <c r="TSN238" s="49"/>
      <c r="TSO238" s="28"/>
      <c r="TSP238" s="196"/>
      <c r="TSQ238" s="119"/>
      <c r="TSR238" s="47"/>
      <c r="TSS238" s="47"/>
      <c r="TST238" s="48"/>
      <c r="TSU238" s="49"/>
      <c r="TSV238" s="28"/>
      <c r="TSW238" s="196"/>
      <c r="TSX238" s="119"/>
      <c r="TSY238" s="47"/>
      <c r="TSZ238" s="47"/>
      <c r="TTA238" s="48"/>
      <c r="TTB238" s="49"/>
      <c r="TTC238" s="28"/>
      <c r="TTD238" s="196"/>
      <c r="TTE238" s="119"/>
      <c r="TTF238" s="47"/>
      <c r="TTG238" s="47"/>
      <c r="TTH238" s="48"/>
      <c r="TTI238" s="49"/>
      <c r="TTJ238" s="28"/>
      <c r="TTK238" s="196"/>
      <c r="TTL238" s="119"/>
      <c r="TTM238" s="47"/>
      <c r="TTN238" s="47"/>
      <c r="TTO238" s="48"/>
      <c r="TTP238" s="49"/>
      <c r="TTQ238" s="28"/>
      <c r="TTR238" s="196"/>
      <c r="TTS238" s="119"/>
      <c r="TTT238" s="47"/>
      <c r="TTU238" s="47"/>
      <c r="TTV238" s="48"/>
      <c r="TTW238" s="49"/>
      <c r="TTX238" s="28"/>
      <c r="TTY238" s="196"/>
      <c r="TTZ238" s="119"/>
      <c r="TUA238" s="47"/>
      <c r="TUB238" s="47"/>
      <c r="TUC238" s="48"/>
      <c r="TUD238" s="49"/>
      <c r="TUE238" s="28"/>
      <c r="TUF238" s="196"/>
      <c r="TUG238" s="119"/>
      <c r="TUH238" s="47"/>
      <c r="TUI238" s="47"/>
      <c r="TUJ238" s="48"/>
      <c r="TUK238" s="49"/>
      <c r="TUL238" s="28"/>
      <c r="TUM238" s="196"/>
      <c r="TUN238" s="119"/>
      <c r="TUO238" s="47"/>
      <c r="TUP238" s="47"/>
      <c r="TUQ238" s="48"/>
      <c r="TUR238" s="49"/>
      <c r="TUS238" s="28"/>
      <c r="TUT238" s="196"/>
      <c r="TUU238" s="119"/>
      <c r="TUV238" s="47"/>
      <c r="TUW238" s="47"/>
      <c r="TUX238" s="48"/>
      <c r="TUY238" s="49"/>
      <c r="TUZ238" s="28"/>
      <c r="TVA238" s="196"/>
      <c r="TVB238" s="119"/>
      <c r="TVC238" s="47"/>
      <c r="TVD238" s="47"/>
      <c r="TVE238" s="48"/>
      <c r="TVF238" s="49"/>
      <c r="TVG238" s="28"/>
      <c r="TVH238" s="196"/>
      <c r="TVI238" s="119"/>
      <c r="TVJ238" s="47"/>
      <c r="TVK238" s="47"/>
      <c r="TVL238" s="48"/>
      <c r="TVM238" s="49"/>
      <c r="TVN238" s="28"/>
      <c r="TVO238" s="196"/>
      <c r="TVP238" s="119"/>
      <c r="TVQ238" s="47"/>
      <c r="TVR238" s="47"/>
      <c r="TVS238" s="48"/>
      <c r="TVT238" s="49"/>
      <c r="TVU238" s="28"/>
      <c r="TVV238" s="196"/>
      <c r="TVW238" s="119"/>
      <c r="TVX238" s="47"/>
      <c r="TVY238" s="47"/>
      <c r="TVZ238" s="48"/>
      <c r="TWA238" s="49"/>
      <c r="TWB238" s="28"/>
      <c r="TWC238" s="196"/>
      <c r="TWD238" s="119"/>
      <c r="TWE238" s="47"/>
      <c r="TWF238" s="47"/>
      <c r="TWG238" s="48"/>
      <c r="TWH238" s="49"/>
      <c r="TWI238" s="28"/>
      <c r="TWJ238" s="196"/>
      <c r="TWK238" s="119"/>
      <c r="TWL238" s="47"/>
      <c r="TWM238" s="47"/>
      <c r="TWN238" s="48"/>
      <c r="TWO238" s="49"/>
      <c r="TWP238" s="28"/>
      <c r="TWQ238" s="196"/>
      <c r="TWR238" s="119"/>
      <c r="TWS238" s="47"/>
      <c r="TWT238" s="47"/>
      <c r="TWU238" s="48"/>
      <c r="TWV238" s="49"/>
      <c r="TWW238" s="28"/>
      <c r="TWX238" s="196"/>
      <c r="TWY238" s="119"/>
      <c r="TWZ238" s="47"/>
      <c r="TXA238" s="47"/>
      <c r="TXB238" s="48"/>
      <c r="TXC238" s="49"/>
      <c r="TXD238" s="28"/>
      <c r="TXE238" s="196"/>
      <c r="TXF238" s="119"/>
      <c r="TXG238" s="47"/>
      <c r="TXH238" s="47"/>
      <c r="TXI238" s="48"/>
      <c r="TXJ238" s="49"/>
      <c r="TXK238" s="28"/>
      <c r="TXL238" s="196"/>
      <c r="TXM238" s="119"/>
      <c r="TXN238" s="47"/>
      <c r="TXO238" s="47"/>
      <c r="TXP238" s="48"/>
      <c r="TXQ238" s="49"/>
      <c r="TXR238" s="28"/>
      <c r="TXS238" s="196"/>
      <c r="TXT238" s="119"/>
      <c r="TXU238" s="47"/>
      <c r="TXV238" s="47"/>
      <c r="TXW238" s="48"/>
      <c r="TXX238" s="49"/>
      <c r="TXY238" s="28"/>
      <c r="TXZ238" s="196"/>
      <c r="TYA238" s="119"/>
      <c r="TYB238" s="47"/>
      <c r="TYC238" s="47"/>
      <c r="TYD238" s="48"/>
      <c r="TYE238" s="49"/>
      <c r="TYF238" s="28"/>
      <c r="TYG238" s="196"/>
      <c r="TYH238" s="119"/>
      <c r="TYI238" s="47"/>
      <c r="TYJ238" s="47"/>
      <c r="TYK238" s="48"/>
      <c r="TYL238" s="49"/>
      <c r="TYM238" s="28"/>
      <c r="TYN238" s="196"/>
      <c r="TYO238" s="119"/>
      <c r="TYP238" s="47"/>
      <c r="TYQ238" s="47"/>
      <c r="TYR238" s="48"/>
      <c r="TYS238" s="49"/>
      <c r="TYT238" s="28"/>
      <c r="TYU238" s="196"/>
      <c r="TYV238" s="119"/>
      <c r="TYW238" s="47"/>
      <c r="TYX238" s="47"/>
      <c r="TYY238" s="48"/>
      <c r="TYZ238" s="49"/>
      <c r="TZA238" s="28"/>
      <c r="TZB238" s="196"/>
      <c r="TZC238" s="119"/>
      <c r="TZD238" s="47"/>
      <c r="TZE238" s="47"/>
      <c r="TZF238" s="48"/>
      <c r="TZG238" s="49"/>
      <c r="TZH238" s="28"/>
      <c r="TZI238" s="196"/>
      <c r="TZJ238" s="119"/>
      <c r="TZK238" s="47"/>
      <c r="TZL238" s="47"/>
      <c r="TZM238" s="48"/>
      <c r="TZN238" s="49"/>
      <c r="TZO238" s="28"/>
      <c r="TZP238" s="196"/>
      <c r="TZQ238" s="119"/>
      <c r="TZR238" s="47"/>
      <c r="TZS238" s="47"/>
      <c r="TZT238" s="48"/>
      <c r="TZU238" s="49"/>
      <c r="TZV238" s="28"/>
      <c r="TZW238" s="196"/>
      <c r="TZX238" s="119"/>
      <c r="TZY238" s="47"/>
      <c r="TZZ238" s="47"/>
      <c r="UAA238" s="48"/>
      <c r="UAB238" s="49"/>
      <c r="UAC238" s="28"/>
      <c r="UAD238" s="196"/>
      <c r="UAE238" s="119"/>
      <c r="UAF238" s="47"/>
      <c r="UAG238" s="47"/>
      <c r="UAH238" s="48"/>
      <c r="UAI238" s="49"/>
      <c r="UAJ238" s="28"/>
      <c r="UAK238" s="196"/>
      <c r="UAL238" s="119"/>
      <c r="UAM238" s="47"/>
      <c r="UAN238" s="47"/>
      <c r="UAO238" s="48"/>
      <c r="UAP238" s="49"/>
      <c r="UAQ238" s="28"/>
      <c r="UAR238" s="196"/>
      <c r="UAS238" s="119"/>
      <c r="UAT238" s="47"/>
      <c r="UAU238" s="47"/>
      <c r="UAV238" s="48"/>
      <c r="UAW238" s="49"/>
      <c r="UAX238" s="28"/>
      <c r="UAY238" s="196"/>
      <c r="UAZ238" s="119"/>
      <c r="UBA238" s="47"/>
      <c r="UBB238" s="47"/>
      <c r="UBC238" s="48"/>
      <c r="UBD238" s="49"/>
      <c r="UBE238" s="28"/>
      <c r="UBF238" s="196"/>
      <c r="UBG238" s="119"/>
      <c r="UBH238" s="47"/>
      <c r="UBI238" s="47"/>
      <c r="UBJ238" s="48"/>
      <c r="UBK238" s="49"/>
      <c r="UBL238" s="28"/>
      <c r="UBM238" s="196"/>
      <c r="UBN238" s="119"/>
      <c r="UBO238" s="47"/>
      <c r="UBP238" s="47"/>
      <c r="UBQ238" s="48"/>
      <c r="UBR238" s="49"/>
      <c r="UBS238" s="28"/>
      <c r="UBT238" s="196"/>
      <c r="UBU238" s="119"/>
      <c r="UBV238" s="47"/>
      <c r="UBW238" s="47"/>
      <c r="UBX238" s="48"/>
      <c r="UBY238" s="49"/>
      <c r="UBZ238" s="28"/>
      <c r="UCA238" s="196"/>
      <c r="UCB238" s="119"/>
      <c r="UCC238" s="47"/>
      <c r="UCD238" s="47"/>
      <c r="UCE238" s="48"/>
      <c r="UCF238" s="49"/>
      <c r="UCG238" s="28"/>
      <c r="UCH238" s="196"/>
      <c r="UCI238" s="119"/>
      <c r="UCJ238" s="47"/>
      <c r="UCK238" s="47"/>
      <c r="UCL238" s="48"/>
      <c r="UCM238" s="49"/>
      <c r="UCN238" s="28"/>
      <c r="UCO238" s="196"/>
      <c r="UCP238" s="119"/>
      <c r="UCQ238" s="47"/>
      <c r="UCR238" s="47"/>
      <c r="UCS238" s="48"/>
      <c r="UCT238" s="49"/>
      <c r="UCU238" s="28"/>
      <c r="UCV238" s="196"/>
      <c r="UCW238" s="119"/>
      <c r="UCX238" s="47"/>
      <c r="UCY238" s="47"/>
      <c r="UCZ238" s="48"/>
      <c r="UDA238" s="49"/>
      <c r="UDB238" s="28"/>
      <c r="UDC238" s="196"/>
      <c r="UDD238" s="119"/>
      <c r="UDE238" s="47"/>
      <c r="UDF238" s="47"/>
      <c r="UDG238" s="48"/>
      <c r="UDH238" s="49"/>
      <c r="UDI238" s="28"/>
      <c r="UDJ238" s="196"/>
      <c r="UDK238" s="119"/>
      <c r="UDL238" s="47"/>
      <c r="UDM238" s="47"/>
      <c r="UDN238" s="48"/>
      <c r="UDO238" s="49"/>
      <c r="UDP238" s="28"/>
      <c r="UDQ238" s="196"/>
      <c r="UDR238" s="119"/>
      <c r="UDS238" s="47"/>
      <c r="UDT238" s="47"/>
      <c r="UDU238" s="48"/>
      <c r="UDV238" s="49"/>
      <c r="UDW238" s="28"/>
      <c r="UDX238" s="196"/>
      <c r="UDY238" s="119"/>
      <c r="UDZ238" s="47"/>
      <c r="UEA238" s="47"/>
      <c r="UEB238" s="48"/>
      <c r="UEC238" s="49"/>
      <c r="UED238" s="28"/>
      <c r="UEE238" s="196"/>
      <c r="UEF238" s="119"/>
      <c r="UEG238" s="47"/>
      <c r="UEH238" s="47"/>
      <c r="UEI238" s="48"/>
      <c r="UEJ238" s="49"/>
      <c r="UEK238" s="28"/>
      <c r="UEL238" s="196"/>
      <c r="UEM238" s="119"/>
      <c r="UEN238" s="47"/>
      <c r="UEO238" s="47"/>
      <c r="UEP238" s="48"/>
      <c r="UEQ238" s="49"/>
      <c r="UER238" s="28"/>
      <c r="UES238" s="196"/>
      <c r="UET238" s="119"/>
      <c r="UEU238" s="47"/>
      <c r="UEV238" s="47"/>
      <c r="UEW238" s="48"/>
      <c r="UEX238" s="49"/>
      <c r="UEY238" s="28"/>
      <c r="UEZ238" s="196"/>
      <c r="UFA238" s="119"/>
      <c r="UFB238" s="47"/>
      <c r="UFC238" s="47"/>
      <c r="UFD238" s="48"/>
      <c r="UFE238" s="49"/>
      <c r="UFF238" s="28"/>
      <c r="UFG238" s="196"/>
      <c r="UFH238" s="119"/>
      <c r="UFI238" s="47"/>
      <c r="UFJ238" s="47"/>
      <c r="UFK238" s="48"/>
      <c r="UFL238" s="49"/>
      <c r="UFM238" s="28"/>
      <c r="UFN238" s="196"/>
      <c r="UFO238" s="119"/>
      <c r="UFP238" s="47"/>
      <c r="UFQ238" s="47"/>
      <c r="UFR238" s="48"/>
      <c r="UFS238" s="49"/>
      <c r="UFT238" s="28"/>
      <c r="UFU238" s="196"/>
      <c r="UFV238" s="119"/>
      <c r="UFW238" s="47"/>
      <c r="UFX238" s="47"/>
      <c r="UFY238" s="48"/>
      <c r="UFZ238" s="49"/>
      <c r="UGA238" s="28"/>
      <c r="UGB238" s="196"/>
      <c r="UGC238" s="119"/>
      <c r="UGD238" s="47"/>
      <c r="UGE238" s="47"/>
      <c r="UGF238" s="48"/>
      <c r="UGG238" s="49"/>
      <c r="UGH238" s="28"/>
      <c r="UGI238" s="196"/>
      <c r="UGJ238" s="119"/>
      <c r="UGK238" s="47"/>
      <c r="UGL238" s="47"/>
      <c r="UGM238" s="48"/>
      <c r="UGN238" s="49"/>
      <c r="UGO238" s="28"/>
      <c r="UGP238" s="196"/>
      <c r="UGQ238" s="119"/>
      <c r="UGR238" s="47"/>
      <c r="UGS238" s="47"/>
      <c r="UGT238" s="48"/>
      <c r="UGU238" s="49"/>
      <c r="UGV238" s="28"/>
      <c r="UGW238" s="196"/>
      <c r="UGX238" s="119"/>
      <c r="UGY238" s="47"/>
      <c r="UGZ238" s="47"/>
      <c r="UHA238" s="48"/>
      <c r="UHB238" s="49"/>
      <c r="UHC238" s="28"/>
      <c r="UHD238" s="196"/>
      <c r="UHE238" s="119"/>
      <c r="UHF238" s="47"/>
      <c r="UHG238" s="47"/>
      <c r="UHH238" s="48"/>
      <c r="UHI238" s="49"/>
      <c r="UHJ238" s="28"/>
      <c r="UHK238" s="196"/>
      <c r="UHL238" s="119"/>
      <c r="UHM238" s="47"/>
      <c r="UHN238" s="47"/>
      <c r="UHO238" s="48"/>
      <c r="UHP238" s="49"/>
      <c r="UHQ238" s="28"/>
      <c r="UHR238" s="196"/>
      <c r="UHS238" s="119"/>
      <c r="UHT238" s="47"/>
      <c r="UHU238" s="47"/>
      <c r="UHV238" s="48"/>
      <c r="UHW238" s="49"/>
      <c r="UHX238" s="28"/>
      <c r="UHY238" s="196"/>
      <c r="UHZ238" s="119"/>
      <c r="UIA238" s="47"/>
      <c r="UIB238" s="47"/>
      <c r="UIC238" s="48"/>
      <c r="UID238" s="49"/>
      <c r="UIE238" s="28"/>
      <c r="UIF238" s="196"/>
      <c r="UIG238" s="119"/>
      <c r="UIH238" s="47"/>
      <c r="UII238" s="47"/>
      <c r="UIJ238" s="48"/>
      <c r="UIK238" s="49"/>
      <c r="UIL238" s="28"/>
      <c r="UIM238" s="196"/>
      <c r="UIN238" s="119"/>
      <c r="UIO238" s="47"/>
      <c r="UIP238" s="47"/>
      <c r="UIQ238" s="48"/>
      <c r="UIR238" s="49"/>
      <c r="UIS238" s="28"/>
      <c r="UIT238" s="196"/>
      <c r="UIU238" s="119"/>
      <c r="UIV238" s="47"/>
      <c r="UIW238" s="47"/>
      <c r="UIX238" s="48"/>
      <c r="UIY238" s="49"/>
      <c r="UIZ238" s="28"/>
      <c r="UJA238" s="196"/>
      <c r="UJB238" s="119"/>
      <c r="UJC238" s="47"/>
      <c r="UJD238" s="47"/>
      <c r="UJE238" s="48"/>
      <c r="UJF238" s="49"/>
      <c r="UJG238" s="28"/>
      <c r="UJH238" s="196"/>
      <c r="UJI238" s="119"/>
      <c r="UJJ238" s="47"/>
      <c r="UJK238" s="47"/>
      <c r="UJL238" s="48"/>
      <c r="UJM238" s="49"/>
      <c r="UJN238" s="28"/>
      <c r="UJO238" s="196"/>
      <c r="UJP238" s="119"/>
      <c r="UJQ238" s="47"/>
      <c r="UJR238" s="47"/>
      <c r="UJS238" s="48"/>
      <c r="UJT238" s="49"/>
      <c r="UJU238" s="28"/>
      <c r="UJV238" s="196"/>
      <c r="UJW238" s="119"/>
      <c r="UJX238" s="47"/>
      <c r="UJY238" s="47"/>
      <c r="UJZ238" s="48"/>
      <c r="UKA238" s="49"/>
      <c r="UKB238" s="28"/>
      <c r="UKC238" s="196"/>
      <c r="UKD238" s="119"/>
      <c r="UKE238" s="47"/>
      <c r="UKF238" s="47"/>
      <c r="UKG238" s="48"/>
      <c r="UKH238" s="49"/>
      <c r="UKI238" s="28"/>
      <c r="UKJ238" s="196"/>
      <c r="UKK238" s="119"/>
      <c r="UKL238" s="47"/>
      <c r="UKM238" s="47"/>
      <c r="UKN238" s="48"/>
      <c r="UKO238" s="49"/>
      <c r="UKP238" s="28"/>
      <c r="UKQ238" s="196"/>
      <c r="UKR238" s="119"/>
      <c r="UKS238" s="47"/>
      <c r="UKT238" s="47"/>
      <c r="UKU238" s="48"/>
      <c r="UKV238" s="49"/>
      <c r="UKW238" s="28"/>
      <c r="UKX238" s="196"/>
      <c r="UKY238" s="119"/>
      <c r="UKZ238" s="47"/>
      <c r="ULA238" s="47"/>
      <c r="ULB238" s="48"/>
      <c r="ULC238" s="49"/>
      <c r="ULD238" s="28"/>
      <c r="ULE238" s="196"/>
      <c r="ULF238" s="119"/>
      <c r="ULG238" s="47"/>
      <c r="ULH238" s="47"/>
      <c r="ULI238" s="48"/>
      <c r="ULJ238" s="49"/>
      <c r="ULK238" s="28"/>
      <c r="ULL238" s="196"/>
      <c r="ULM238" s="119"/>
      <c r="ULN238" s="47"/>
      <c r="ULO238" s="47"/>
      <c r="ULP238" s="48"/>
      <c r="ULQ238" s="49"/>
      <c r="ULR238" s="28"/>
      <c r="ULS238" s="196"/>
      <c r="ULT238" s="119"/>
      <c r="ULU238" s="47"/>
      <c r="ULV238" s="47"/>
      <c r="ULW238" s="48"/>
      <c r="ULX238" s="49"/>
      <c r="ULY238" s="28"/>
      <c r="ULZ238" s="196"/>
      <c r="UMA238" s="119"/>
      <c r="UMB238" s="47"/>
      <c r="UMC238" s="47"/>
      <c r="UMD238" s="48"/>
      <c r="UME238" s="49"/>
      <c r="UMF238" s="28"/>
      <c r="UMG238" s="196"/>
      <c r="UMH238" s="119"/>
      <c r="UMI238" s="47"/>
      <c r="UMJ238" s="47"/>
      <c r="UMK238" s="48"/>
      <c r="UML238" s="49"/>
      <c r="UMM238" s="28"/>
      <c r="UMN238" s="196"/>
      <c r="UMO238" s="119"/>
      <c r="UMP238" s="47"/>
      <c r="UMQ238" s="47"/>
      <c r="UMR238" s="48"/>
      <c r="UMS238" s="49"/>
      <c r="UMT238" s="28"/>
      <c r="UMU238" s="196"/>
      <c r="UMV238" s="119"/>
      <c r="UMW238" s="47"/>
      <c r="UMX238" s="47"/>
      <c r="UMY238" s="48"/>
      <c r="UMZ238" s="49"/>
      <c r="UNA238" s="28"/>
      <c r="UNB238" s="196"/>
      <c r="UNC238" s="119"/>
      <c r="UND238" s="47"/>
      <c r="UNE238" s="47"/>
      <c r="UNF238" s="48"/>
      <c r="UNG238" s="49"/>
      <c r="UNH238" s="28"/>
      <c r="UNI238" s="196"/>
      <c r="UNJ238" s="119"/>
      <c r="UNK238" s="47"/>
      <c r="UNL238" s="47"/>
      <c r="UNM238" s="48"/>
      <c r="UNN238" s="49"/>
      <c r="UNO238" s="28"/>
      <c r="UNP238" s="196"/>
      <c r="UNQ238" s="119"/>
      <c r="UNR238" s="47"/>
      <c r="UNS238" s="47"/>
      <c r="UNT238" s="48"/>
      <c r="UNU238" s="49"/>
      <c r="UNV238" s="28"/>
      <c r="UNW238" s="196"/>
      <c r="UNX238" s="119"/>
      <c r="UNY238" s="47"/>
      <c r="UNZ238" s="47"/>
      <c r="UOA238" s="48"/>
      <c r="UOB238" s="49"/>
      <c r="UOC238" s="28"/>
      <c r="UOD238" s="196"/>
      <c r="UOE238" s="119"/>
      <c r="UOF238" s="47"/>
      <c r="UOG238" s="47"/>
      <c r="UOH238" s="48"/>
      <c r="UOI238" s="49"/>
      <c r="UOJ238" s="28"/>
      <c r="UOK238" s="196"/>
      <c r="UOL238" s="119"/>
      <c r="UOM238" s="47"/>
      <c r="UON238" s="47"/>
      <c r="UOO238" s="48"/>
      <c r="UOP238" s="49"/>
      <c r="UOQ238" s="28"/>
      <c r="UOR238" s="196"/>
      <c r="UOS238" s="119"/>
      <c r="UOT238" s="47"/>
      <c r="UOU238" s="47"/>
      <c r="UOV238" s="48"/>
      <c r="UOW238" s="49"/>
      <c r="UOX238" s="28"/>
      <c r="UOY238" s="196"/>
      <c r="UOZ238" s="119"/>
      <c r="UPA238" s="47"/>
      <c r="UPB238" s="47"/>
      <c r="UPC238" s="48"/>
      <c r="UPD238" s="49"/>
      <c r="UPE238" s="28"/>
      <c r="UPF238" s="196"/>
      <c r="UPG238" s="119"/>
      <c r="UPH238" s="47"/>
      <c r="UPI238" s="47"/>
      <c r="UPJ238" s="48"/>
      <c r="UPK238" s="49"/>
      <c r="UPL238" s="28"/>
      <c r="UPM238" s="196"/>
      <c r="UPN238" s="119"/>
      <c r="UPO238" s="47"/>
      <c r="UPP238" s="47"/>
      <c r="UPQ238" s="48"/>
      <c r="UPR238" s="49"/>
      <c r="UPS238" s="28"/>
      <c r="UPT238" s="196"/>
      <c r="UPU238" s="119"/>
      <c r="UPV238" s="47"/>
      <c r="UPW238" s="47"/>
      <c r="UPX238" s="48"/>
      <c r="UPY238" s="49"/>
      <c r="UPZ238" s="28"/>
      <c r="UQA238" s="196"/>
      <c r="UQB238" s="119"/>
      <c r="UQC238" s="47"/>
      <c r="UQD238" s="47"/>
      <c r="UQE238" s="48"/>
      <c r="UQF238" s="49"/>
      <c r="UQG238" s="28"/>
      <c r="UQH238" s="196"/>
      <c r="UQI238" s="119"/>
      <c r="UQJ238" s="47"/>
      <c r="UQK238" s="47"/>
      <c r="UQL238" s="48"/>
      <c r="UQM238" s="49"/>
      <c r="UQN238" s="28"/>
      <c r="UQO238" s="196"/>
      <c r="UQP238" s="119"/>
      <c r="UQQ238" s="47"/>
      <c r="UQR238" s="47"/>
      <c r="UQS238" s="48"/>
      <c r="UQT238" s="49"/>
      <c r="UQU238" s="28"/>
      <c r="UQV238" s="196"/>
      <c r="UQW238" s="119"/>
      <c r="UQX238" s="47"/>
      <c r="UQY238" s="47"/>
      <c r="UQZ238" s="48"/>
      <c r="URA238" s="49"/>
      <c r="URB238" s="28"/>
      <c r="URC238" s="196"/>
      <c r="URD238" s="119"/>
      <c r="URE238" s="47"/>
      <c r="URF238" s="47"/>
      <c r="URG238" s="48"/>
      <c r="URH238" s="49"/>
      <c r="URI238" s="28"/>
      <c r="URJ238" s="196"/>
      <c r="URK238" s="119"/>
      <c r="URL238" s="47"/>
      <c r="URM238" s="47"/>
      <c r="URN238" s="48"/>
      <c r="URO238" s="49"/>
      <c r="URP238" s="28"/>
      <c r="URQ238" s="196"/>
      <c r="URR238" s="119"/>
      <c r="URS238" s="47"/>
      <c r="URT238" s="47"/>
      <c r="URU238" s="48"/>
      <c r="URV238" s="49"/>
      <c r="URW238" s="28"/>
      <c r="URX238" s="196"/>
      <c r="URY238" s="119"/>
      <c r="URZ238" s="47"/>
      <c r="USA238" s="47"/>
      <c r="USB238" s="48"/>
      <c r="USC238" s="49"/>
      <c r="USD238" s="28"/>
      <c r="USE238" s="196"/>
      <c r="USF238" s="119"/>
      <c r="USG238" s="47"/>
      <c r="USH238" s="47"/>
      <c r="USI238" s="48"/>
      <c r="USJ238" s="49"/>
      <c r="USK238" s="28"/>
      <c r="USL238" s="196"/>
      <c r="USM238" s="119"/>
      <c r="USN238" s="47"/>
      <c r="USO238" s="47"/>
      <c r="USP238" s="48"/>
      <c r="USQ238" s="49"/>
      <c r="USR238" s="28"/>
      <c r="USS238" s="196"/>
      <c r="UST238" s="119"/>
      <c r="USU238" s="47"/>
      <c r="USV238" s="47"/>
      <c r="USW238" s="48"/>
      <c r="USX238" s="49"/>
      <c r="USY238" s="28"/>
      <c r="USZ238" s="196"/>
      <c r="UTA238" s="119"/>
      <c r="UTB238" s="47"/>
      <c r="UTC238" s="47"/>
      <c r="UTD238" s="48"/>
      <c r="UTE238" s="49"/>
      <c r="UTF238" s="28"/>
      <c r="UTG238" s="196"/>
      <c r="UTH238" s="119"/>
      <c r="UTI238" s="47"/>
      <c r="UTJ238" s="47"/>
      <c r="UTK238" s="48"/>
      <c r="UTL238" s="49"/>
      <c r="UTM238" s="28"/>
      <c r="UTN238" s="196"/>
      <c r="UTO238" s="119"/>
      <c r="UTP238" s="47"/>
      <c r="UTQ238" s="47"/>
      <c r="UTR238" s="48"/>
      <c r="UTS238" s="49"/>
      <c r="UTT238" s="28"/>
      <c r="UTU238" s="196"/>
      <c r="UTV238" s="119"/>
      <c r="UTW238" s="47"/>
      <c r="UTX238" s="47"/>
      <c r="UTY238" s="48"/>
      <c r="UTZ238" s="49"/>
      <c r="UUA238" s="28"/>
      <c r="UUB238" s="196"/>
      <c r="UUC238" s="119"/>
      <c r="UUD238" s="47"/>
      <c r="UUE238" s="47"/>
      <c r="UUF238" s="48"/>
      <c r="UUG238" s="49"/>
      <c r="UUH238" s="28"/>
      <c r="UUI238" s="196"/>
      <c r="UUJ238" s="119"/>
      <c r="UUK238" s="47"/>
      <c r="UUL238" s="47"/>
      <c r="UUM238" s="48"/>
      <c r="UUN238" s="49"/>
      <c r="UUO238" s="28"/>
      <c r="UUP238" s="196"/>
      <c r="UUQ238" s="119"/>
      <c r="UUR238" s="47"/>
      <c r="UUS238" s="47"/>
      <c r="UUT238" s="48"/>
      <c r="UUU238" s="49"/>
      <c r="UUV238" s="28"/>
      <c r="UUW238" s="196"/>
      <c r="UUX238" s="119"/>
      <c r="UUY238" s="47"/>
      <c r="UUZ238" s="47"/>
      <c r="UVA238" s="48"/>
      <c r="UVB238" s="49"/>
      <c r="UVC238" s="28"/>
      <c r="UVD238" s="196"/>
      <c r="UVE238" s="119"/>
      <c r="UVF238" s="47"/>
      <c r="UVG238" s="47"/>
      <c r="UVH238" s="48"/>
      <c r="UVI238" s="49"/>
      <c r="UVJ238" s="28"/>
      <c r="UVK238" s="196"/>
      <c r="UVL238" s="119"/>
      <c r="UVM238" s="47"/>
      <c r="UVN238" s="47"/>
      <c r="UVO238" s="48"/>
      <c r="UVP238" s="49"/>
      <c r="UVQ238" s="28"/>
      <c r="UVR238" s="196"/>
      <c r="UVS238" s="119"/>
      <c r="UVT238" s="47"/>
      <c r="UVU238" s="47"/>
      <c r="UVV238" s="48"/>
      <c r="UVW238" s="49"/>
      <c r="UVX238" s="28"/>
      <c r="UVY238" s="196"/>
      <c r="UVZ238" s="119"/>
      <c r="UWA238" s="47"/>
      <c r="UWB238" s="47"/>
      <c r="UWC238" s="48"/>
      <c r="UWD238" s="49"/>
      <c r="UWE238" s="28"/>
      <c r="UWF238" s="196"/>
      <c r="UWG238" s="119"/>
      <c r="UWH238" s="47"/>
      <c r="UWI238" s="47"/>
      <c r="UWJ238" s="48"/>
      <c r="UWK238" s="49"/>
      <c r="UWL238" s="28"/>
      <c r="UWM238" s="196"/>
      <c r="UWN238" s="119"/>
      <c r="UWO238" s="47"/>
      <c r="UWP238" s="47"/>
      <c r="UWQ238" s="48"/>
      <c r="UWR238" s="49"/>
      <c r="UWS238" s="28"/>
      <c r="UWT238" s="196"/>
      <c r="UWU238" s="119"/>
      <c r="UWV238" s="47"/>
      <c r="UWW238" s="47"/>
      <c r="UWX238" s="48"/>
      <c r="UWY238" s="49"/>
      <c r="UWZ238" s="28"/>
      <c r="UXA238" s="196"/>
      <c r="UXB238" s="119"/>
      <c r="UXC238" s="47"/>
      <c r="UXD238" s="47"/>
      <c r="UXE238" s="48"/>
      <c r="UXF238" s="49"/>
      <c r="UXG238" s="28"/>
      <c r="UXH238" s="196"/>
      <c r="UXI238" s="119"/>
      <c r="UXJ238" s="47"/>
      <c r="UXK238" s="47"/>
      <c r="UXL238" s="48"/>
      <c r="UXM238" s="49"/>
      <c r="UXN238" s="28"/>
      <c r="UXO238" s="196"/>
      <c r="UXP238" s="119"/>
      <c r="UXQ238" s="47"/>
      <c r="UXR238" s="47"/>
      <c r="UXS238" s="48"/>
      <c r="UXT238" s="49"/>
      <c r="UXU238" s="28"/>
      <c r="UXV238" s="196"/>
      <c r="UXW238" s="119"/>
      <c r="UXX238" s="47"/>
      <c r="UXY238" s="47"/>
      <c r="UXZ238" s="48"/>
      <c r="UYA238" s="49"/>
      <c r="UYB238" s="28"/>
      <c r="UYC238" s="196"/>
      <c r="UYD238" s="119"/>
      <c r="UYE238" s="47"/>
      <c r="UYF238" s="47"/>
      <c r="UYG238" s="48"/>
      <c r="UYH238" s="49"/>
      <c r="UYI238" s="28"/>
      <c r="UYJ238" s="196"/>
      <c r="UYK238" s="119"/>
      <c r="UYL238" s="47"/>
      <c r="UYM238" s="47"/>
      <c r="UYN238" s="48"/>
      <c r="UYO238" s="49"/>
      <c r="UYP238" s="28"/>
      <c r="UYQ238" s="196"/>
      <c r="UYR238" s="119"/>
      <c r="UYS238" s="47"/>
      <c r="UYT238" s="47"/>
      <c r="UYU238" s="48"/>
      <c r="UYV238" s="49"/>
      <c r="UYW238" s="28"/>
      <c r="UYX238" s="196"/>
      <c r="UYY238" s="119"/>
      <c r="UYZ238" s="47"/>
      <c r="UZA238" s="47"/>
      <c r="UZB238" s="48"/>
      <c r="UZC238" s="49"/>
      <c r="UZD238" s="28"/>
      <c r="UZE238" s="196"/>
      <c r="UZF238" s="119"/>
      <c r="UZG238" s="47"/>
      <c r="UZH238" s="47"/>
      <c r="UZI238" s="48"/>
      <c r="UZJ238" s="49"/>
      <c r="UZK238" s="28"/>
      <c r="UZL238" s="196"/>
      <c r="UZM238" s="119"/>
      <c r="UZN238" s="47"/>
      <c r="UZO238" s="47"/>
      <c r="UZP238" s="48"/>
      <c r="UZQ238" s="49"/>
      <c r="UZR238" s="28"/>
      <c r="UZS238" s="196"/>
      <c r="UZT238" s="119"/>
      <c r="UZU238" s="47"/>
      <c r="UZV238" s="47"/>
      <c r="UZW238" s="48"/>
      <c r="UZX238" s="49"/>
      <c r="UZY238" s="28"/>
      <c r="UZZ238" s="196"/>
      <c r="VAA238" s="119"/>
      <c r="VAB238" s="47"/>
      <c r="VAC238" s="47"/>
      <c r="VAD238" s="48"/>
      <c r="VAE238" s="49"/>
      <c r="VAF238" s="28"/>
      <c r="VAG238" s="196"/>
      <c r="VAH238" s="119"/>
      <c r="VAI238" s="47"/>
      <c r="VAJ238" s="47"/>
      <c r="VAK238" s="48"/>
      <c r="VAL238" s="49"/>
      <c r="VAM238" s="28"/>
      <c r="VAN238" s="196"/>
      <c r="VAO238" s="119"/>
      <c r="VAP238" s="47"/>
      <c r="VAQ238" s="47"/>
      <c r="VAR238" s="48"/>
      <c r="VAS238" s="49"/>
      <c r="VAT238" s="28"/>
      <c r="VAU238" s="196"/>
      <c r="VAV238" s="119"/>
      <c r="VAW238" s="47"/>
      <c r="VAX238" s="47"/>
      <c r="VAY238" s="48"/>
      <c r="VAZ238" s="49"/>
      <c r="VBA238" s="28"/>
      <c r="VBB238" s="196"/>
      <c r="VBC238" s="119"/>
      <c r="VBD238" s="47"/>
      <c r="VBE238" s="47"/>
      <c r="VBF238" s="48"/>
      <c r="VBG238" s="49"/>
      <c r="VBH238" s="28"/>
      <c r="VBI238" s="196"/>
      <c r="VBJ238" s="119"/>
      <c r="VBK238" s="47"/>
      <c r="VBL238" s="47"/>
      <c r="VBM238" s="48"/>
      <c r="VBN238" s="49"/>
      <c r="VBO238" s="28"/>
      <c r="VBP238" s="196"/>
      <c r="VBQ238" s="119"/>
      <c r="VBR238" s="47"/>
      <c r="VBS238" s="47"/>
      <c r="VBT238" s="48"/>
      <c r="VBU238" s="49"/>
      <c r="VBV238" s="28"/>
      <c r="VBW238" s="196"/>
      <c r="VBX238" s="119"/>
      <c r="VBY238" s="47"/>
      <c r="VBZ238" s="47"/>
      <c r="VCA238" s="48"/>
      <c r="VCB238" s="49"/>
      <c r="VCC238" s="28"/>
      <c r="VCD238" s="196"/>
      <c r="VCE238" s="119"/>
      <c r="VCF238" s="47"/>
      <c r="VCG238" s="47"/>
      <c r="VCH238" s="48"/>
      <c r="VCI238" s="49"/>
      <c r="VCJ238" s="28"/>
      <c r="VCK238" s="196"/>
      <c r="VCL238" s="119"/>
      <c r="VCM238" s="47"/>
      <c r="VCN238" s="47"/>
      <c r="VCO238" s="48"/>
      <c r="VCP238" s="49"/>
      <c r="VCQ238" s="28"/>
      <c r="VCR238" s="196"/>
      <c r="VCS238" s="119"/>
      <c r="VCT238" s="47"/>
      <c r="VCU238" s="47"/>
      <c r="VCV238" s="48"/>
      <c r="VCW238" s="49"/>
      <c r="VCX238" s="28"/>
      <c r="VCY238" s="196"/>
      <c r="VCZ238" s="119"/>
      <c r="VDA238" s="47"/>
      <c r="VDB238" s="47"/>
      <c r="VDC238" s="48"/>
      <c r="VDD238" s="49"/>
      <c r="VDE238" s="28"/>
      <c r="VDF238" s="196"/>
      <c r="VDG238" s="119"/>
      <c r="VDH238" s="47"/>
      <c r="VDI238" s="47"/>
      <c r="VDJ238" s="48"/>
      <c r="VDK238" s="49"/>
      <c r="VDL238" s="28"/>
      <c r="VDM238" s="196"/>
      <c r="VDN238" s="119"/>
      <c r="VDO238" s="47"/>
      <c r="VDP238" s="47"/>
      <c r="VDQ238" s="48"/>
      <c r="VDR238" s="49"/>
      <c r="VDS238" s="28"/>
      <c r="VDT238" s="196"/>
      <c r="VDU238" s="119"/>
      <c r="VDV238" s="47"/>
      <c r="VDW238" s="47"/>
      <c r="VDX238" s="48"/>
      <c r="VDY238" s="49"/>
      <c r="VDZ238" s="28"/>
      <c r="VEA238" s="196"/>
      <c r="VEB238" s="119"/>
      <c r="VEC238" s="47"/>
      <c r="VED238" s="47"/>
      <c r="VEE238" s="48"/>
      <c r="VEF238" s="49"/>
      <c r="VEG238" s="28"/>
      <c r="VEH238" s="196"/>
      <c r="VEI238" s="119"/>
      <c r="VEJ238" s="47"/>
      <c r="VEK238" s="47"/>
      <c r="VEL238" s="48"/>
      <c r="VEM238" s="49"/>
      <c r="VEN238" s="28"/>
      <c r="VEO238" s="196"/>
      <c r="VEP238" s="119"/>
      <c r="VEQ238" s="47"/>
      <c r="VER238" s="47"/>
      <c r="VES238" s="48"/>
      <c r="VET238" s="49"/>
      <c r="VEU238" s="28"/>
      <c r="VEV238" s="196"/>
      <c r="VEW238" s="119"/>
      <c r="VEX238" s="47"/>
      <c r="VEY238" s="47"/>
      <c r="VEZ238" s="48"/>
      <c r="VFA238" s="49"/>
      <c r="VFB238" s="28"/>
      <c r="VFC238" s="196"/>
      <c r="VFD238" s="119"/>
      <c r="VFE238" s="47"/>
      <c r="VFF238" s="47"/>
      <c r="VFG238" s="48"/>
      <c r="VFH238" s="49"/>
      <c r="VFI238" s="28"/>
      <c r="VFJ238" s="196"/>
      <c r="VFK238" s="119"/>
      <c r="VFL238" s="47"/>
      <c r="VFM238" s="47"/>
      <c r="VFN238" s="48"/>
      <c r="VFO238" s="49"/>
      <c r="VFP238" s="28"/>
      <c r="VFQ238" s="196"/>
      <c r="VFR238" s="119"/>
      <c r="VFS238" s="47"/>
      <c r="VFT238" s="47"/>
      <c r="VFU238" s="48"/>
      <c r="VFV238" s="49"/>
      <c r="VFW238" s="28"/>
      <c r="VFX238" s="196"/>
      <c r="VFY238" s="119"/>
      <c r="VFZ238" s="47"/>
      <c r="VGA238" s="47"/>
      <c r="VGB238" s="48"/>
      <c r="VGC238" s="49"/>
      <c r="VGD238" s="28"/>
      <c r="VGE238" s="196"/>
      <c r="VGF238" s="119"/>
      <c r="VGG238" s="47"/>
      <c r="VGH238" s="47"/>
      <c r="VGI238" s="48"/>
      <c r="VGJ238" s="49"/>
      <c r="VGK238" s="28"/>
      <c r="VGL238" s="196"/>
      <c r="VGM238" s="119"/>
      <c r="VGN238" s="47"/>
      <c r="VGO238" s="47"/>
      <c r="VGP238" s="48"/>
      <c r="VGQ238" s="49"/>
      <c r="VGR238" s="28"/>
      <c r="VGS238" s="196"/>
      <c r="VGT238" s="119"/>
      <c r="VGU238" s="47"/>
      <c r="VGV238" s="47"/>
      <c r="VGW238" s="48"/>
      <c r="VGX238" s="49"/>
      <c r="VGY238" s="28"/>
      <c r="VGZ238" s="196"/>
      <c r="VHA238" s="119"/>
      <c r="VHB238" s="47"/>
      <c r="VHC238" s="47"/>
      <c r="VHD238" s="48"/>
      <c r="VHE238" s="49"/>
      <c r="VHF238" s="28"/>
      <c r="VHG238" s="196"/>
      <c r="VHH238" s="119"/>
      <c r="VHI238" s="47"/>
      <c r="VHJ238" s="47"/>
      <c r="VHK238" s="48"/>
      <c r="VHL238" s="49"/>
      <c r="VHM238" s="28"/>
      <c r="VHN238" s="196"/>
      <c r="VHO238" s="119"/>
      <c r="VHP238" s="47"/>
      <c r="VHQ238" s="47"/>
      <c r="VHR238" s="48"/>
      <c r="VHS238" s="49"/>
      <c r="VHT238" s="28"/>
      <c r="VHU238" s="196"/>
      <c r="VHV238" s="119"/>
      <c r="VHW238" s="47"/>
      <c r="VHX238" s="47"/>
      <c r="VHY238" s="48"/>
      <c r="VHZ238" s="49"/>
      <c r="VIA238" s="28"/>
      <c r="VIB238" s="196"/>
      <c r="VIC238" s="119"/>
      <c r="VID238" s="47"/>
      <c r="VIE238" s="47"/>
      <c r="VIF238" s="48"/>
      <c r="VIG238" s="49"/>
      <c r="VIH238" s="28"/>
      <c r="VII238" s="196"/>
      <c r="VIJ238" s="119"/>
      <c r="VIK238" s="47"/>
      <c r="VIL238" s="47"/>
      <c r="VIM238" s="48"/>
      <c r="VIN238" s="49"/>
      <c r="VIO238" s="28"/>
      <c r="VIP238" s="196"/>
      <c r="VIQ238" s="119"/>
      <c r="VIR238" s="47"/>
      <c r="VIS238" s="47"/>
      <c r="VIT238" s="48"/>
      <c r="VIU238" s="49"/>
      <c r="VIV238" s="28"/>
      <c r="VIW238" s="196"/>
      <c r="VIX238" s="119"/>
      <c r="VIY238" s="47"/>
      <c r="VIZ238" s="47"/>
      <c r="VJA238" s="48"/>
      <c r="VJB238" s="49"/>
      <c r="VJC238" s="28"/>
      <c r="VJD238" s="196"/>
      <c r="VJE238" s="119"/>
      <c r="VJF238" s="47"/>
      <c r="VJG238" s="47"/>
      <c r="VJH238" s="48"/>
      <c r="VJI238" s="49"/>
      <c r="VJJ238" s="28"/>
      <c r="VJK238" s="196"/>
      <c r="VJL238" s="119"/>
      <c r="VJM238" s="47"/>
      <c r="VJN238" s="47"/>
      <c r="VJO238" s="48"/>
      <c r="VJP238" s="49"/>
      <c r="VJQ238" s="28"/>
      <c r="VJR238" s="196"/>
      <c r="VJS238" s="119"/>
      <c r="VJT238" s="47"/>
      <c r="VJU238" s="47"/>
      <c r="VJV238" s="48"/>
      <c r="VJW238" s="49"/>
      <c r="VJX238" s="28"/>
      <c r="VJY238" s="196"/>
      <c r="VJZ238" s="119"/>
      <c r="VKA238" s="47"/>
      <c r="VKB238" s="47"/>
      <c r="VKC238" s="48"/>
      <c r="VKD238" s="49"/>
      <c r="VKE238" s="28"/>
      <c r="VKF238" s="196"/>
      <c r="VKG238" s="119"/>
      <c r="VKH238" s="47"/>
      <c r="VKI238" s="47"/>
      <c r="VKJ238" s="48"/>
      <c r="VKK238" s="49"/>
      <c r="VKL238" s="28"/>
      <c r="VKM238" s="196"/>
      <c r="VKN238" s="119"/>
      <c r="VKO238" s="47"/>
      <c r="VKP238" s="47"/>
      <c r="VKQ238" s="48"/>
      <c r="VKR238" s="49"/>
      <c r="VKS238" s="28"/>
      <c r="VKT238" s="196"/>
      <c r="VKU238" s="119"/>
      <c r="VKV238" s="47"/>
      <c r="VKW238" s="47"/>
      <c r="VKX238" s="48"/>
      <c r="VKY238" s="49"/>
      <c r="VKZ238" s="28"/>
      <c r="VLA238" s="196"/>
      <c r="VLB238" s="119"/>
      <c r="VLC238" s="47"/>
      <c r="VLD238" s="47"/>
      <c r="VLE238" s="48"/>
      <c r="VLF238" s="49"/>
      <c r="VLG238" s="28"/>
      <c r="VLH238" s="196"/>
      <c r="VLI238" s="119"/>
      <c r="VLJ238" s="47"/>
      <c r="VLK238" s="47"/>
      <c r="VLL238" s="48"/>
      <c r="VLM238" s="49"/>
      <c r="VLN238" s="28"/>
      <c r="VLO238" s="196"/>
      <c r="VLP238" s="119"/>
      <c r="VLQ238" s="47"/>
      <c r="VLR238" s="47"/>
      <c r="VLS238" s="48"/>
      <c r="VLT238" s="49"/>
      <c r="VLU238" s="28"/>
      <c r="VLV238" s="196"/>
      <c r="VLW238" s="119"/>
      <c r="VLX238" s="47"/>
      <c r="VLY238" s="47"/>
      <c r="VLZ238" s="48"/>
      <c r="VMA238" s="49"/>
      <c r="VMB238" s="28"/>
      <c r="VMC238" s="196"/>
      <c r="VMD238" s="119"/>
      <c r="VME238" s="47"/>
      <c r="VMF238" s="47"/>
      <c r="VMG238" s="48"/>
      <c r="VMH238" s="49"/>
      <c r="VMI238" s="28"/>
      <c r="VMJ238" s="196"/>
      <c r="VMK238" s="119"/>
      <c r="VML238" s="47"/>
      <c r="VMM238" s="47"/>
      <c r="VMN238" s="48"/>
      <c r="VMO238" s="49"/>
      <c r="VMP238" s="28"/>
      <c r="VMQ238" s="196"/>
      <c r="VMR238" s="119"/>
      <c r="VMS238" s="47"/>
      <c r="VMT238" s="47"/>
      <c r="VMU238" s="48"/>
      <c r="VMV238" s="49"/>
      <c r="VMW238" s="28"/>
      <c r="VMX238" s="196"/>
      <c r="VMY238" s="119"/>
      <c r="VMZ238" s="47"/>
      <c r="VNA238" s="47"/>
      <c r="VNB238" s="48"/>
      <c r="VNC238" s="49"/>
      <c r="VND238" s="28"/>
      <c r="VNE238" s="196"/>
      <c r="VNF238" s="119"/>
      <c r="VNG238" s="47"/>
      <c r="VNH238" s="47"/>
      <c r="VNI238" s="48"/>
      <c r="VNJ238" s="49"/>
      <c r="VNK238" s="28"/>
      <c r="VNL238" s="196"/>
      <c r="VNM238" s="119"/>
      <c r="VNN238" s="47"/>
      <c r="VNO238" s="47"/>
      <c r="VNP238" s="48"/>
      <c r="VNQ238" s="49"/>
      <c r="VNR238" s="28"/>
      <c r="VNS238" s="196"/>
      <c r="VNT238" s="119"/>
      <c r="VNU238" s="47"/>
      <c r="VNV238" s="47"/>
      <c r="VNW238" s="48"/>
      <c r="VNX238" s="49"/>
      <c r="VNY238" s="28"/>
      <c r="VNZ238" s="196"/>
      <c r="VOA238" s="119"/>
      <c r="VOB238" s="47"/>
      <c r="VOC238" s="47"/>
      <c r="VOD238" s="48"/>
      <c r="VOE238" s="49"/>
      <c r="VOF238" s="28"/>
      <c r="VOG238" s="196"/>
      <c r="VOH238" s="119"/>
      <c r="VOI238" s="47"/>
      <c r="VOJ238" s="47"/>
      <c r="VOK238" s="48"/>
      <c r="VOL238" s="49"/>
      <c r="VOM238" s="28"/>
      <c r="VON238" s="196"/>
      <c r="VOO238" s="119"/>
      <c r="VOP238" s="47"/>
      <c r="VOQ238" s="47"/>
      <c r="VOR238" s="48"/>
      <c r="VOS238" s="49"/>
      <c r="VOT238" s="28"/>
      <c r="VOU238" s="196"/>
      <c r="VOV238" s="119"/>
      <c r="VOW238" s="47"/>
      <c r="VOX238" s="47"/>
      <c r="VOY238" s="48"/>
      <c r="VOZ238" s="49"/>
      <c r="VPA238" s="28"/>
      <c r="VPB238" s="196"/>
      <c r="VPC238" s="119"/>
      <c r="VPD238" s="47"/>
      <c r="VPE238" s="47"/>
      <c r="VPF238" s="48"/>
      <c r="VPG238" s="49"/>
      <c r="VPH238" s="28"/>
      <c r="VPI238" s="196"/>
      <c r="VPJ238" s="119"/>
      <c r="VPK238" s="47"/>
      <c r="VPL238" s="47"/>
      <c r="VPM238" s="48"/>
      <c r="VPN238" s="49"/>
      <c r="VPO238" s="28"/>
      <c r="VPP238" s="196"/>
      <c r="VPQ238" s="119"/>
      <c r="VPR238" s="47"/>
      <c r="VPS238" s="47"/>
      <c r="VPT238" s="48"/>
      <c r="VPU238" s="49"/>
      <c r="VPV238" s="28"/>
      <c r="VPW238" s="196"/>
      <c r="VPX238" s="119"/>
      <c r="VPY238" s="47"/>
      <c r="VPZ238" s="47"/>
      <c r="VQA238" s="48"/>
      <c r="VQB238" s="49"/>
      <c r="VQC238" s="28"/>
      <c r="VQD238" s="196"/>
      <c r="VQE238" s="119"/>
      <c r="VQF238" s="47"/>
      <c r="VQG238" s="47"/>
      <c r="VQH238" s="48"/>
      <c r="VQI238" s="49"/>
      <c r="VQJ238" s="28"/>
      <c r="VQK238" s="196"/>
      <c r="VQL238" s="119"/>
      <c r="VQM238" s="47"/>
      <c r="VQN238" s="47"/>
      <c r="VQO238" s="48"/>
      <c r="VQP238" s="49"/>
      <c r="VQQ238" s="28"/>
      <c r="VQR238" s="196"/>
      <c r="VQS238" s="119"/>
      <c r="VQT238" s="47"/>
      <c r="VQU238" s="47"/>
      <c r="VQV238" s="48"/>
      <c r="VQW238" s="49"/>
      <c r="VQX238" s="28"/>
      <c r="VQY238" s="196"/>
      <c r="VQZ238" s="119"/>
      <c r="VRA238" s="47"/>
      <c r="VRB238" s="47"/>
      <c r="VRC238" s="48"/>
      <c r="VRD238" s="49"/>
      <c r="VRE238" s="28"/>
      <c r="VRF238" s="196"/>
      <c r="VRG238" s="119"/>
      <c r="VRH238" s="47"/>
      <c r="VRI238" s="47"/>
      <c r="VRJ238" s="48"/>
      <c r="VRK238" s="49"/>
      <c r="VRL238" s="28"/>
      <c r="VRM238" s="196"/>
      <c r="VRN238" s="119"/>
      <c r="VRO238" s="47"/>
      <c r="VRP238" s="47"/>
      <c r="VRQ238" s="48"/>
      <c r="VRR238" s="49"/>
      <c r="VRS238" s="28"/>
      <c r="VRT238" s="196"/>
      <c r="VRU238" s="119"/>
      <c r="VRV238" s="47"/>
      <c r="VRW238" s="47"/>
      <c r="VRX238" s="48"/>
      <c r="VRY238" s="49"/>
      <c r="VRZ238" s="28"/>
      <c r="VSA238" s="196"/>
      <c r="VSB238" s="119"/>
      <c r="VSC238" s="47"/>
      <c r="VSD238" s="47"/>
      <c r="VSE238" s="48"/>
      <c r="VSF238" s="49"/>
      <c r="VSG238" s="28"/>
      <c r="VSH238" s="196"/>
      <c r="VSI238" s="119"/>
      <c r="VSJ238" s="47"/>
      <c r="VSK238" s="47"/>
      <c r="VSL238" s="48"/>
      <c r="VSM238" s="49"/>
      <c r="VSN238" s="28"/>
      <c r="VSO238" s="196"/>
      <c r="VSP238" s="119"/>
      <c r="VSQ238" s="47"/>
      <c r="VSR238" s="47"/>
      <c r="VSS238" s="48"/>
      <c r="VST238" s="49"/>
      <c r="VSU238" s="28"/>
      <c r="VSV238" s="196"/>
      <c r="VSW238" s="119"/>
      <c r="VSX238" s="47"/>
      <c r="VSY238" s="47"/>
      <c r="VSZ238" s="48"/>
      <c r="VTA238" s="49"/>
      <c r="VTB238" s="28"/>
      <c r="VTC238" s="196"/>
      <c r="VTD238" s="119"/>
      <c r="VTE238" s="47"/>
      <c r="VTF238" s="47"/>
      <c r="VTG238" s="48"/>
      <c r="VTH238" s="49"/>
      <c r="VTI238" s="28"/>
      <c r="VTJ238" s="196"/>
      <c r="VTK238" s="119"/>
      <c r="VTL238" s="47"/>
      <c r="VTM238" s="47"/>
      <c r="VTN238" s="48"/>
      <c r="VTO238" s="49"/>
      <c r="VTP238" s="28"/>
      <c r="VTQ238" s="196"/>
      <c r="VTR238" s="119"/>
      <c r="VTS238" s="47"/>
      <c r="VTT238" s="47"/>
      <c r="VTU238" s="48"/>
      <c r="VTV238" s="49"/>
      <c r="VTW238" s="28"/>
      <c r="VTX238" s="196"/>
      <c r="VTY238" s="119"/>
      <c r="VTZ238" s="47"/>
      <c r="VUA238" s="47"/>
      <c r="VUB238" s="48"/>
      <c r="VUC238" s="49"/>
      <c r="VUD238" s="28"/>
      <c r="VUE238" s="196"/>
      <c r="VUF238" s="119"/>
      <c r="VUG238" s="47"/>
      <c r="VUH238" s="47"/>
      <c r="VUI238" s="48"/>
      <c r="VUJ238" s="49"/>
      <c r="VUK238" s="28"/>
      <c r="VUL238" s="196"/>
      <c r="VUM238" s="119"/>
      <c r="VUN238" s="47"/>
      <c r="VUO238" s="47"/>
      <c r="VUP238" s="48"/>
      <c r="VUQ238" s="49"/>
      <c r="VUR238" s="28"/>
      <c r="VUS238" s="196"/>
      <c r="VUT238" s="119"/>
      <c r="VUU238" s="47"/>
      <c r="VUV238" s="47"/>
      <c r="VUW238" s="48"/>
      <c r="VUX238" s="49"/>
      <c r="VUY238" s="28"/>
      <c r="VUZ238" s="196"/>
      <c r="VVA238" s="119"/>
      <c r="VVB238" s="47"/>
      <c r="VVC238" s="47"/>
      <c r="VVD238" s="48"/>
      <c r="VVE238" s="49"/>
      <c r="VVF238" s="28"/>
      <c r="VVG238" s="196"/>
      <c r="VVH238" s="119"/>
      <c r="VVI238" s="47"/>
      <c r="VVJ238" s="47"/>
      <c r="VVK238" s="48"/>
      <c r="VVL238" s="49"/>
      <c r="VVM238" s="28"/>
      <c r="VVN238" s="196"/>
      <c r="VVO238" s="119"/>
      <c r="VVP238" s="47"/>
      <c r="VVQ238" s="47"/>
      <c r="VVR238" s="48"/>
      <c r="VVS238" s="49"/>
      <c r="VVT238" s="28"/>
      <c r="VVU238" s="196"/>
      <c r="VVV238" s="119"/>
      <c r="VVW238" s="47"/>
      <c r="VVX238" s="47"/>
      <c r="VVY238" s="48"/>
      <c r="VVZ238" s="49"/>
      <c r="VWA238" s="28"/>
      <c r="VWB238" s="196"/>
      <c r="VWC238" s="119"/>
      <c r="VWD238" s="47"/>
      <c r="VWE238" s="47"/>
      <c r="VWF238" s="48"/>
      <c r="VWG238" s="49"/>
      <c r="VWH238" s="28"/>
      <c r="VWI238" s="196"/>
      <c r="VWJ238" s="119"/>
      <c r="VWK238" s="47"/>
      <c r="VWL238" s="47"/>
      <c r="VWM238" s="48"/>
      <c r="VWN238" s="49"/>
      <c r="VWO238" s="28"/>
      <c r="VWP238" s="196"/>
      <c r="VWQ238" s="119"/>
      <c r="VWR238" s="47"/>
      <c r="VWS238" s="47"/>
      <c r="VWT238" s="48"/>
      <c r="VWU238" s="49"/>
      <c r="VWV238" s="28"/>
      <c r="VWW238" s="196"/>
      <c r="VWX238" s="119"/>
      <c r="VWY238" s="47"/>
      <c r="VWZ238" s="47"/>
      <c r="VXA238" s="48"/>
      <c r="VXB238" s="49"/>
      <c r="VXC238" s="28"/>
      <c r="VXD238" s="196"/>
      <c r="VXE238" s="119"/>
      <c r="VXF238" s="47"/>
      <c r="VXG238" s="47"/>
      <c r="VXH238" s="48"/>
      <c r="VXI238" s="49"/>
      <c r="VXJ238" s="28"/>
      <c r="VXK238" s="196"/>
      <c r="VXL238" s="119"/>
      <c r="VXM238" s="47"/>
      <c r="VXN238" s="47"/>
      <c r="VXO238" s="48"/>
      <c r="VXP238" s="49"/>
      <c r="VXQ238" s="28"/>
      <c r="VXR238" s="196"/>
      <c r="VXS238" s="119"/>
      <c r="VXT238" s="47"/>
      <c r="VXU238" s="47"/>
      <c r="VXV238" s="48"/>
      <c r="VXW238" s="49"/>
      <c r="VXX238" s="28"/>
      <c r="VXY238" s="196"/>
      <c r="VXZ238" s="119"/>
      <c r="VYA238" s="47"/>
      <c r="VYB238" s="47"/>
      <c r="VYC238" s="48"/>
      <c r="VYD238" s="49"/>
      <c r="VYE238" s="28"/>
      <c r="VYF238" s="196"/>
      <c r="VYG238" s="119"/>
      <c r="VYH238" s="47"/>
      <c r="VYI238" s="47"/>
      <c r="VYJ238" s="48"/>
      <c r="VYK238" s="49"/>
      <c r="VYL238" s="28"/>
      <c r="VYM238" s="196"/>
      <c r="VYN238" s="119"/>
      <c r="VYO238" s="47"/>
      <c r="VYP238" s="47"/>
      <c r="VYQ238" s="48"/>
      <c r="VYR238" s="49"/>
      <c r="VYS238" s="28"/>
      <c r="VYT238" s="196"/>
      <c r="VYU238" s="119"/>
      <c r="VYV238" s="47"/>
      <c r="VYW238" s="47"/>
      <c r="VYX238" s="48"/>
      <c r="VYY238" s="49"/>
      <c r="VYZ238" s="28"/>
      <c r="VZA238" s="196"/>
      <c r="VZB238" s="119"/>
      <c r="VZC238" s="47"/>
      <c r="VZD238" s="47"/>
      <c r="VZE238" s="48"/>
      <c r="VZF238" s="49"/>
      <c r="VZG238" s="28"/>
      <c r="VZH238" s="196"/>
      <c r="VZI238" s="119"/>
      <c r="VZJ238" s="47"/>
      <c r="VZK238" s="47"/>
      <c r="VZL238" s="48"/>
      <c r="VZM238" s="49"/>
      <c r="VZN238" s="28"/>
      <c r="VZO238" s="196"/>
      <c r="VZP238" s="119"/>
      <c r="VZQ238" s="47"/>
      <c r="VZR238" s="47"/>
      <c r="VZS238" s="48"/>
      <c r="VZT238" s="49"/>
      <c r="VZU238" s="28"/>
      <c r="VZV238" s="196"/>
      <c r="VZW238" s="119"/>
      <c r="VZX238" s="47"/>
      <c r="VZY238" s="47"/>
      <c r="VZZ238" s="48"/>
      <c r="WAA238" s="49"/>
      <c r="WAB238" s="28"/>
      <c r="WAC238" s="196"/>
      <c r="WAD238" s="119"/>
      <c r="WAE238" s="47"/>
      <c r="WAF238" s="47"/>
      <c r="WAG238" s="48"/>
      <c r="WAH238" s="49"/>
      <c r="WAI238" s="28"/>
      <c r="WAJ238" s="196"/>
      <c r="WAK238" s="119"/>
      <c r="WAL238" s="47"/>
      <c r="WAM238" s="47"/>
      <c r="WAN238" s="48"/>
      <c r="WAO238" s="49"/>
      <c r="WAP238" s="28"/>
      <c r="WAQ238" s="196"/>
      <c r="WAR238" s="119"/>
      <c r="WAS238" s="47"/>
      <c r="WAT238" s="47"/>
      <c r="WAU238" s="48"/>
      <c r="WAV238" s="49"/>
      <c r="WAW238" s="28"/>
      <c r="WAX238" s="196"/>
      <c r="WAY238" s="119"/>
      <c r="WAZ238" s="47"/>
      <c r="WBA238" s="47"/>
      <c r="WBB238" s="48"/>
      <c r="WBC238" s="49"/>
      <c r="WBD238" s="28"/>
      <c r="WBE238" s="196"/>
      <c r="WBF238" s="119"/>
      <c r="WBG238" s="47"/>
      <c r="WBH238" s="47"/>
      <c r="WBI238" s="48"/>
      <c r="WBJ238" s="49"/>
      <c r="WBK238" s="28"/>
      <c r="WBL238" s="196"/>
      <c r="WBM238" s="119"/>
      <c r="WBN238" s="47"/>
      <c r="WBO238" s="47"/>
      <c r="WBP238" s="48"/>
      <c r="WBQ238" s="49"/>
      <c r="WBR238" s="28"/>
      <c r="WBS238" s="196"/>
      <c r="WBT238" s="119"/>
      <c r="WBU238" s="47"/>
      <c r="WBV238" s="47"/>
      <c r="WBW238" s="48"/>
      <c r="WBX238" s="49"/>
      <c r="WBY238" s="28"/>
      <c r="WBZ238" s="196"/>
      <c r="WCA238" s="119"/>
      <c r="WCB238" s="47"/>
      <c r="WCC238" s="47"/>
      <c r="WCD238" s="48"/>
      <c r="WCE238" s="49"/>
      <c r="WCF238" s="28"/>
      <c r="WCG238" s="196"/>
      <c r="WCH238" s="119"/>
      <c r="WCI238" s="47"/>
      <c r="WCJ238" s="47"/>
      <c r="WCK238" s="48"/>
      <c r="WCL238" s="49"/>
      <c r="WCM238" s="28"/>
      <c r="WCN238" s="196"/>
      <c r="WCO238" s="119"/>
      <c r="WCP238" s="47"/>
      <c r="WCQ238" s="47"/>
      <c r="WCR238" s="48"/>
      <c r="WCS238" s="49"/>
      <c r="WCT238" s="28"/>
      <c r="WCU238" s="196"/>
      <c r="WCV238" s="119"/>
      <c r="WCW238" s="47"/>
      <c r="WCX238" s="47"/>
      <c r="WCY238" s="48"/>
      <c r="WCZ238" s="49"/>
      <c r="WDA238" s="28"/>
      <c r="WDB238" s="196"/>
      <c r="WDC238" s="119"/>
      <c r="WDD238" s="47"/>
      <c r="WDE238" s="47"/>
      <c r="WDF238" s="48"/>
      <c r="WDG238" s="49"/>
      <c r="WDH238" s="28"/>
      <c r="WDI238" s="196"/>
      <c r="WDJ238" s="119"/>
      <c r="WDK238" s="47"/>
      <c r="WDL238" s="47"/>
      <c r="WDM238" s="48"/>
      <c r="WDN238" s="49"/>
      <c r="WDO238" s="28"/>
      <c r="WDP238" s="196"/>
      <c r="WDQ238" s="119"/>
      <c r="WDR238" s="47"/>
      <c r="WDS238" s="47"/>
      <c r="WDT238" s="48"/>
      <c r="WDU238" s="49"/>
      <c r="WDV238" s="28"/>
      <c r="WDW238" s="196"/>
      <c r="WDX238" s="119"/>
      <c r="WDY238" s="47"/>
      <c r="WDZ238" s="47"/>
      <c r="WEA238" s="48"/>
      <c r="WEB238" s="49"/>
      <c r="WEC238" s="28"/>
      <c r="WED238" s="196"/>
      <c r="WEE238" s="119"/>
      <c r="WEF238" s="47"/>
      <c r="WEG238" s="47"/>
      <c r="WEH238" s="48"/>
      <c r="WEI238" s="49"/>
      <c r="WEJ238" s="28"/>
      <c r="WEK238" s="196"/>
      <c r="WEL238" s="119"/>
      <c r="WEM238" s="47"/>
      <c r="WEN238" s="47"/>
      <c r="WEO238" s="48"/>
      <c r="WEP238" s="49"/>
      <c r="WEQ238" s="28"/>
      <c r="WER238" s="196"/>
      <c r="WES238" s="119"/>
      <c r="WET238" s="47"/>
      <c r="WEU238" s="47"/>
      <c r="WEV238" s="48"/>
      <c r="WEW238" s="49"/>
      <c r="WEX238" s="28"/>
      <c r="WEY238" s="196"/>
      <c r="WEZ238" s="119"/>
      <c r="WFA238" s="47"/>
      <c r="WFB238" s="47"/>
      <c r="WFC238" s="48"/>
      <c r="WFD238" s="49"/>
      <c r="WFE238" s="28"/>
      <c r="WFF238" s="196"/>
      <c r="WFG238" s="119"/>
      <c r="WFH238" s="47"/>
      <c r="WFI238" s="47"/>
      <c r="WFJ238" s="48"/>
      <c r="WFK238" s="49"/>
      <c r="WFL238" s="28"/>
      <c r="WFM238" s="196"/>
      <c r="WFN238" s="119"/>
      <c r="WFO238" s="47"/>
      <c r="WFP238" s="47"/>
      <c r="WFQ238" s="48"/>
      <c r="WFR238" s="49"/>
      <c r="WFS238" s="28"/>
      <c r="WFT238" s="196"/>
      <c r="WFU238" s="119"/>
      <c r="WFV238" s="47"/>
      <c r="WFW238" s="47"/>
      <c r="WFX238" s="48"/>
      <c r="WFY238" s="49"/>
      <c r="WFZ238" s="28"/>
      <c r="WGA238" s="196"/>
      <c r="WGB238" s="119"/>
      <c r="WGC238" s="47"/>
      <c r="WGD238" s="47"/>
      <c r="WGE238" s="48"/>
      <c r="WGF238" s="49"/>
      <c r="WGG238" s="28"/>
      <c r="WGH238" s="196"/>
      <c r="WGI238" s="119"/>
      <c r="WGJ238" s="47"/>
      <c r="WGK238" s="47"/>
      <c r="WGL238" s="48"/>
      <c r="WGM238" s="49"/>
      <c r="WGN238" s="28"/>
      <c r="WGO238" s="196"/>
      <c r="WGP238" s="119"/>
      <c r="WGQ238" s="47"/>
      <c r="WGR238" s="47"/>
      <c r="WGS238" s="48"/>
      <c r="WGT238" s="49"/>
      <c r="WGU238" s="28"/>
      <c r="WGV238" s="196"/>
      <c r="WGW238" s="119"/>
      <c r="WGX238" s="47"/>
      <c r="WGY238" s="47"/>
      <c r="WGZ238" s="48"/>
      <c r="WHA238" s="49"/>
      <c r="WHB238" s="28"/>
      <c r="WHC238" s="196"/>
      <c r="WHD238" s="119"/>
      <c r="WHE238" s="47"/>
      <c r="WHF238" s="47"/>
      <c r="WHG238" s="48"/>
      <c r="WHH238" s="49"/>
      <c r="WHI238" s="28"/>
      <c r="WHJ238" s="196"/>
      <c r="WHK238" s="119"/>
      <c r="WHL238" s="47"/>
      <c r="WHM238" s="47"/>
      <c r="WHN238" s="48"/>
      <c r="WHO238" s="49"/>
      <c r="WHP238" s="28"/>
      <c r="WHQ238" s="196"/>
      <c r="WHR238" s="119"/>
      <c r="WHS238" s="47"/>
      <c r="WHT238" s="47"/>
      <c r="WHU238" s="48"/>
      <c r="WHV238" s="49"/>
      <c r="WHW238" s="28"/>
      <c r="WHX238" s="196"/>
      <c r="WHY238" s="119"/>
      <c r="WHZ238" s="47"/>
      <c r="WIA238" s="47"/>
      <c r="WIB238" s="48"/>
      <c r="WIC238" s="49"/>
      <c r="WID238" s="28"/>
      <c r="WIE238" s="196"/>
      <c r="WIF238" s="119"/>
      <c r="WIG238" s="47"/>
      <c r="WIH238" s="47"/>
      <c r="WII238" s="48"/>
      <c r="WIJ238" s="49"/>
      <c r="WIK238" s="28"/>
      <c r="WIL238" s="196"/>
      <c r="WIM238" s="119"/>
      <c r="WIN238" s="47"/>
      <c r="WIO238" s="47"/>
      <c r="WIP238" s="48"/>
      <c r="WIQ238" s="49"/>
      <c r="WIR238" s="28"/>
      <c r="WIS238" s="196"/>
      <c r="WIT238" s="119"/>
      <c r="WIU238" s="47"/>
      <c r="WIV238" s="47"/>
      <c r="WIW238" s="48"/>
      <c r="WIX238" s="49"/>
      <c r="WIY238" s="28"/>
      <c r="WIZ238" s="196"/>
      <c r="WJA238" s="119"/>
      <c r="WJB238" s="47"/>
      <c r="WJC238" s="47"/>
      <c r="WJD238" s="48"/>
      <c r="WJE238" s="49"/>
      <c r="WJF238" s="28"/>
      <c r="WJG238" s="196"/>
      <c r="WJH238" s="119"/>
      <c r="WJI238" s="47"/>
      <c r="WJJ238" s="47"/>
      <c r="WJK238" s="48"/>
      <c r="WJL238" s="49"/>
      <c r="WJM238" s="28"/>
      <c r="WJN238" s="196"/>
      <c r="WJO238" s="119"/>
      <c r="WJP238" s="47"/>
      <c r="WJQ238" s="47"/>
      <c r="WJR238" s="48"/>
      <c r="WJS238" s="49"/>
      <c r="WJT238" s="28"/>
      <c r="WJU238" s="196"/>
      <c r="WJV238" s="119"/>
      <c r="WJW238" s="47"/>
      <c r="WJX238" s="47"/>
      <c r="WJY238" s="48"/>
      <c r="WJZ238" s="49"/>
      <c r="WKA238" s="28"/>
      <c r="WKB238" s="196"/>
      <c r="WKC238" s="119"/>
      <c r="WKD238" s="47"/>
      <c r="WKE238" s="47"/>
      <c r="WKF238" s="48"/>
      <c r="WKG238" s="49"/>
      <c r="WKH238" s="28"/>
      <c r="WKI238" s="196"/>
      <c r="WKJ238" s="119"/>
      <c r="WKK238" s="47"/>
      <c r="WKL238" s="47"/>
      <c r="WKM238" s="48"/>
      <c r="WKN238" s="49"/>
      <c r="WKO238" s="28"/>
      <c r="WKP238" s="196"/>
      <c r="WKQ238" s="119"/>
      <c r="WKR238" s="47"/>
      <c r="WKS238" s="47"/>
      <c r="WKT238" s="48"/>
      <c r="WKU238" s="49"/>
      <c r="WKV238" s="28"/>
      <c r="WKW238" s="196"/>
      <c r="WKX238" s="119"/>
      <c r="WKY238" s="47"/>
      <c r="WKZ238" s="47"/>
      <c r="WLA238" s="48"/>
      <c r="WLB238" s="49"/>
      <c r="WLC238" s="28"/>
      <c r="WLD238" s="196"/>
      <c r="WLE238" s="119"/>
      <c r="WLF238" s="47"/>
      <c r="WLG238" s="47"/>
      <c r="WLH238" s="48"/>
      <c r="WLI238" s="49"/>
      <c r="WLJ238" s="28"/>
      <c r="WLK238" s="196"/>
      <c r="WLL238" s="119"/>
      <c r="WLM238" s="47"/>
      <c r="WLN238" s="47"/>
      <c r="WLO238" s="48"/>
      <c r="WLP238" s="49"/>
      <c r="WLQ238" s="28"/>
      <c r="WLR238" s="196"/>
      <c r="WLS238" s="119"/>
      <c r="WLT238" s="47"/>
      <c r="WLU238" s="47"/>
      <c r="WLV238" s="48"/>
      <c r="WLW238" s="49"/>
      <c r="WLX238" s="28"/>
      <c r="WLY238" s="196"/>
      <c r="WLZ238" s="119"/>
      <c r="WMA238" s="47"/>
      <c r="WMB238" s="47"/>
      <c r="WMC238" s="48"/>
      <c r="WMD238" s="49"/>
      <c r="WME238" s="28"/>
      <c r="WMF238" s="196"/>
      <c r="WMG238" s="119"/>
      <c r="WMH238" s="47"/>
      <c r="WMI238" s="47"/>
      <c r="WMJ238" s="48"/>
      <c r="WMK238" s="49"/>
      <c r="WML238" s="28"/>
      <c r="WMM238" s="196"/>
      <c r="WMN238" s="119"/>
      <c r="WMO238" s="47"/>
      <c r="WMP238" s="47"/>
      <c r="WMQ238" s="48"/>
      <c r="WMR238" s="49"/>
      <c r="WMS238" s="28"/>
      <c r="WMT238" s="196"/>
      <c r="WMU238" s="119"/>
      <c r="WMV238" s="47"/>
      <c r="WMW238" s="47"/>
      <c r="WMX238" s="48"/>
      <c r="WMY238" s="49"/>
      <c r="WMZ238" s="28"/>
      <c r="WNA238" s="196"/>
      <c r="WNB238" s="119"/>
      <c r="WNC238" s="47"/>
      <c r="WND238" s="47"/>
      <c r="WNE238" s="48"/>
      <c r="WNF238" s="49"/>
      <c r="WNG238" s="28"/>
      <c r="WNH238" s="196"/>
      <c r="WNI238" s="119"/>
      <c r="WNJ238" s="47"/>
      <c r="WNK238" s="47"/>
      <c r="WNL238" s="48"/>
      <c r="WNM238" s="49"/>
      <c r="WNN238" s="28"/>
      <c r="WNO238" s="196"/>
      <c r="WNP238" s="119"/>
      <c r="WNQ238" s="47"/>
      <c r="WNR238" s="47"/>
      <c r="WNS238" s="48"/>
      <c r="WNT238" s="49"/>
      <c r="WNU238" s="28"/>
      <c r="WNV238" s="196"/>
      <c r="WNW238" s="119"/>
      <c r="WNX238" s="47"/>
      <c r="WNY238" s="47"/>
      <c r="WNZ238" s="48"/>
      <c r="WOA238" s="49"/>
      <c r="WOB238" s="28"/>
      <c r="WOC238" s="196"/>
      <c r="WOD238" s="119"/>
      <c r="WOE238" s="47"/>
      <c r="WOF238" s="47"/>
      <c r="WOG238" s="48"/>
      <c r="WOH238" s="49"/>
      <c r="WOI238" s="28"/>
      <c r="WOJ238" s="196"/>
      <c r="WOK238" s="119"/>
      <c r="WOL238" s="47"/>
      <c r="WOM238" s="47"/>
      <c r="WON238" s="48"/>
      <c r="WOO238" s="49"/>
      <c r="WOP238" s="28"/>
      <c r="WOQ238" s="196"/>
      <c r="WOR238" s="119"/>
      <c r="WOS238" s="47"/>
      <c r="WOT238" s="47"/>
      <c r="WOU238" s="48"/>
      <c r="WOV238" s="49"/>
      <c r="WOW238" s="28"/>
      <c r="WOX238" s="196"/>
      <c r="WOY238" s="119"/>
      <c r="WOZ238" s="47"/>
      <c r="WPA238" s="47"/>
      <c r="WPB238" s="48"/>
      <c r="WPC238" s="49"/>
      <c r="WPD238" s="28"/>
      <c r="WPE238" s="196"/>
      <c r="WPF238" s="119"/>
      <c r="WPG238" s="47"/>
      <c r="WPH238" s="47"/>
      <c r="WPI238" s="48"/>
      <c r="WPJ238" s="49"/>
      <c r="WPK238" s="28"/>
      <c r="WPL238" s="196"/>
      <c r="WPM238" s="119"/>
      <c r="WPN238" s="47"/>
      <c r="WPO238" s="47"/>
      <c r="WPP238" s="48"/>
      <c r="WPQ238" s="49"/>
      <c r="WPR238" s="28"/>
      <c r="WPS238" s="196"/>
      <c r="WPT238" s="119"/>
      <c r="WPU238" s="47"/>
      <c r="WPV238" s="47"/>
      <c r="WPW238" s="48"/>
      <c r="WPX238" s="49"/>
      <c r="WPY238" s="28"/>
      <c r="WPZ238" s="196"/>
      <c r="WQA238" s="119"/>
      <c r="WQB238" s="47"/>
      <c r="WQC238" s="47"/>
      <c r="WQD238" s="48"/>
      <c r="WQE238" s="49"/>
      <c r="WQF238" s="28"/>
      <c r="WQG238" s="196"/>
      <c r="WQH238" s="119"/>
      <c r="WQI238" s="47"/>
      <c r="WQJ238" s="47"/>
      <c r="WQK238" s="48"/>
      <c r="WQL238" s="49"/>
      <c r="WQM238" s="28"/>
      <c r="WQN238" s="196"/>
      <c r="WQO238" s="119"/>
      <c r="WQP238" s="47"/>
      <c r="WQQ238" s="47"/>
      <c r="WQR238" s="48"/>
      <c r="WQS238" s="49"/>
      <c r="WQT238" s="28"/>
      <c r="WQU238" s="196"/>
      <c r="WQV238" s="119"/>
      <c r="WQW238" s="47"/>
      <c r="WQX238" s="47"/>
      <c r="WQY238" s="48"/>
      <c r="WQZ238" s="49"/>
      <c r="WRA238" s="28"/>
      <c r="WRB238" s="196"/>
      <c r="WRC238" s="119"/>
      <c r="WRD238" s="47"/>
      <c r="WRE238" s="47"/>
      <c r="WRF238" s="48"/>
      <c r="WRG238" s="49"/>
      <c r="WRH238" s="28"/>
      <c r="WRI238" s="196"/>
      <c r="WRJ238" s="119"/>
      <c r="WRK238" s="47"/>
      <c r="WRL238" s="47"/>
      <c r="WRM238" s="48"/>
      <c r="WRN238" s="49"/>
      <c r="WRO238" s="28"/>
      <c r="WRP238" s="196"/>
      <c r="WRQ238" s="119"/>
      <c r="WRR238" s="47"/>
      <c r="WRS238" s="47"/>
      <c r="WRT238" s="48"/>
      <c r="WRU238" s="49"/>
      <c r="WRV238" s="28"/>
      <c r="WRW238" s="196"/>
      <c r="WRX238" s="119"/>
      <c r="WRY238" s="47"/>
      <c r="WRZ238" s="47"/>
      <c r="WSA238" s="48"/>
      <c r="WSB238" s="49"/>
      <c r="WSC238" s="28"/>
      <c r="WSD238" s="196"/>
      <c r="WSE238" s="119"/>
      <c r="WSF238" s="47"/>
      <c r="WSG238" s="47"/>
      <c r="WSH238" s="48"/>
      <c r="WSI238" s="49"/>
      <c r="WSJ238" s="28"/>
      <c r="WSK238" s="196"/>
      <c r="WSL238" s="119"/>
      <c r="WSM238" s="47"/>
      <c r="WSN238" s="47"/>
      <c r="WSO238" s="48"/>
      <c r="WSP238" s="49"/>
      <c r="WSQ238" s="28"/>
      <c r="WSR238" s="196"/>
      <c r="WSS238" s="119"/>
      <c r="WST238" s="47"/>
      <c r="WSU238" s="47"/>
      <c r="WSV238" s="48"/>
      <c r="WSW238" s="49"/>
      <c r="WSX238" s="28"/>
      <c r="WSY238" s="196"/>
      <c r="WSZ238" s="119"/>
      <c r="WTA238" s="47"/>
      <c r="WTB238" s="47"/>
      <c r="WTC238" s="48"/>
      <c r="WTD238" s="49"/>
      <c r="WTE238" s="28"/>
      <c r="WTF238" s="196"/>
      <c r="WTG238" s="119"/>
      <c r="WTH238" s="47"/>
      <c r="WTI238" s="47"/>
      <c r="WTJ238" s="48"/>
      <c r="WTK238" s="49"/>
      <c r="WTL238" s="28"/>
      <c r="WTM238" s="196"/>
      <c r="WTN238" s="119"/>
      <c r="WTO238" s="47"/>
      <c r="WTP238" s="47"/>
      <c r="WTQ238" s="48"/>
      <c r="WTR238" s="49"/>
      <c r="WTS238" s="28"/>
      <c r="WTT238" s="196"/>
      <c r="WTU238" s="119"/>
      <c r="WTV238" s="47"/>
      <c r="WTW238" s="47"/>
      <c r="WTX238" s="48"/>
      <c r="WTY238" s="49"/>
      <c r="WTZ238" s="28"/>
      <c r="WUA238" s="196"/>
      <c r="WUB238" s="119"/>
      <c r="WUC238" s="47"/>
      <c r="WUD238" s="47"/>
      <c r="WUE238" s="48"/>
      <c r="WUF238" s="49"/>
      <c r="WUG238" s="28"/>
      <c r="WUH238" s="196"/>
      <c r="WUI238" s="119"/>
      <c r="WUJ238" s="47"/>
      <c r="WUK238" s="47"/>
      <c r="WUL238" s="48"/>
      <c r="WUM238" s="49"/>
      <c r="WUN238" s="28"/>
      <c r="WUO238" s="196"/>
      <c r="WUP238" s="119"/>
      <c r="WUQ238" s="47"/>
      <c r="WUR238" s="47"/>
      <c r="WUS238" s="48"/>
      <c r="WUT238" s="49"/>
      <c r="WUU238" s="28"/>
      <c r="WUV238" s="196"/>
      <c r="WUW238" s="119"/>
      <c r="WUX238" s="47"/>
      <c r="WUY238" s="47"/>
      <c r="WUZ238" s="48"/>
      <c r="WVA238" s="49"/>
      <c r="WVB238" s="28"/>
      <c r="WVC238" s="196"/>
      <c r="WVD238" s="119"/>
      <c r="WVE238" s="47"/>
      <c r="WVF238" s="47"/>
      <c r="WVG238" s="48"/>
      <c r="WVH238" s="49"/>
      <c r="WVI238" s="28"/>
      <c r="WVJ238" s="196"/>
      <c r="WVK238" s="119"/>
      <c r="WVL238" s="47"/>
      <c r="WVM238" s="47"/>
      <c r="WVN238" s="48"/>
      <c r="WVO238" s="49"/>
      <c r="WVP238" s="28"/>
      <c r="WVQ238" s="196"/>
      <c r="WVR238" s="119"/>
      <c r="WVS238" s="47"/>
      <c r="WVT238" s="47"/>
      <c r="WVU238" s="48"/>
      <c r="WVV238" s="49"/>
      <c r="WVW238" s="28"/>
      <c r="WVX238" s="196"/>
      <c r="WVY238" s="119"/>
      <c r="WVZ238" s="47"/>
      <c r="WWA238" s="47"/>
      <c r="WWB238" s="48"/>
      <c r="WWC238" s="49"/>
      <c r="WWD238" s="28"/>
      <c r="WWE238" s="196"/>
      <c r="WWF238" s="119"/>
      <c r="WWG238" s="47"/>
      <c r="WWH238" s="47"/>
      <c r="WWI238" s="48"/>
      <c r="WWJ238" s="49"/>
      <c r="WWK238" s="28"/>
      <c r="WWL238" s="196"/>
      <c r="WWM238" s="119"/>
      <c r="WWN238" s="47"/>
      <c r="WWO238" s="47"/>
      <c r="WWP238" s="48"/>
      <c r="WWQ238" s="49"/>
      <c r="WWR238" s="28"/>
      <c r="WWS238" s="196"/>
      <c r="WWT238" s="119"/>
      <c r="WWU238" s="47"/>
      <c r="WWV238" s="47"/>
      <c r="WWW238" s="48"/>
      <c r="WWX238" s="49"/>
      <c r="WWY238" s="28"/>
      <c r="WWZ238" s="196"/>
      <c r="WXA238" s="119"/>
      <c r="WXB238" s="47"/>
      <c r="WXC238" s="47"/>
      <c r="WXD238" s="48"/>
      <c r="WXE238" s="49"/>
      <c r="WXF238" s="28"/>
      <c r="WXG238" s="196"/>
      <c r="WXH238" s="119"/>
      <c r="WXI238" s="47"/>
      <c r="WXJ238" s="47"/>
      <c r="WXK238" s="48"/>
      <c r="WXL238" s="49"/>
      <c r="WXM238" s="28"/>
      <c r="WXN238" s="196"/>
      <c r="WXO238" s="119"/>
      <c r="WXP238" s="47"/>
      <c r="WXQ238" s="47"/>
      <c r="WXR238" s="48"/>
      <c r="WXS238" s="49"/>
      <c r="WXT238" s="28"/>
      <c r="WXU238" s="196"/>
      <c r="WXV238" s="119"/>
      <c r="WXW238" s="47"/>
      <c r="WXX238" s="47"/>
      <c r="WXY238" s="48"/>
      <c r="WXZ238" s="49"/>
      <c r="WYA238" s="28"/>
      <c r="WYB238" s="196"/>
      <c r="WYC238" s="119"/>
      <c r="WYD238" s="47"/>
      <c r="WYE238" s="47"/>
      <c r="WYF238" s="48"/>
      <c r="WYG238" s="49"/>
      <c r="WYH238" s="28"/>
      <c r="WYI238" s="196"/>
      <c r="WYJ238" s="119"/>
      <c r="WYK238" s="47"/>
      <c r="WYL238" s="47"/>
      <c r="WYM238" s="48"/>
      <c r="WYN238" s="49"/>
      <c r="WYO238" s="28"/>
      <c r="WYP238" s="196"/>
      <c r="WYQ238" s="119"/>
      <c r="WYR238" s="47"/>
      <c r="WYS238" s="47"/>
      <c r="WYT238" s="48"/>
      <c r="WYU238" s="49"/>
      <c r="WYV238" s="28"/>
      <c r="WYW238" s="196"/>
      <c r="WYX238" s="119"/>
      <c r="WYY238" s="47"/>
      <c r="WYZ238" s="47"/>
      <c r="WZA238" s="48"/>
      <c r="WZB238" s="49"/>
      <c r="WZC238" s="28"/>
      <c r="WZD238" s="196"/>
      <c r="WZE238" s="119"/>
      <c r="WZF238" s="47"/>
      <c r="WZG238" s="47"/>
      <c r="WZH238" s="48"/>
    </row>
    <row r="239" spans="1:16232" ht="15.75" x14ac:dyDescent="0.25">
      <c r="A239" s="197"/>
      <c r="B239" s="23"/>
      <c r="C239" s="23">
        <v>5610</v>
      </c>
      <c r="D239" s="24" t="s">
        <v>168</v>
      </c>
      <c r="E239" s="27"/>
      <c r="F239" s="201"/>
      <c r="G239" s="201"/>
      <c r="H239" s="201"/>
      <c r="I239" s="196"/>
      <c r="J239" s="119"/>
      <c r="K239" s="47"/>
      <c r="L239" s="47"/>
      <c r="M239" s="48"/>
      <c r="N239" s="49"/>
      <c r="O239" s="28"/>
      <c r="P239" s="196"/>
      <c r="Q239" s="119"/>
      <c r="R239" s="47"/>
      <c r="S239" s="47"/>
      <c r="T239" s="48"/>
      <c r="U239" s="49"/>
      <c r="V239" s="28"/>
      <c r="W239" s="196"/>
      <c r="X239" s="119"/>
      <c r="Y239" s="47"/>
      <c r="Z239" s="47"/>
      <c r="AA239" s="48"/>
      <c r="AB239" s="49"/>
      <c r="AC239" s="28"/>
      <c r="AD239" s="196"/>
      <c r="AE239" s="119"/>
      <c r="AF239" s="47"/>
      <c r="AG239" s="47"/>
      <c r="AH239" s="48"/>
      <c r="AI239" s="49"/>
      <c r="AJ239" s="28"/>
      <c r="AK239" s="196"/>
      <c r="AL239" s="119"/>
      <c r="AM239" s="47"/>
      <c r="AN239" s="47"/>
      <c r="AO239" s="48"/>
      <c r="AP239" s="49"/>
      <c r="AQ239" s="28"/>
      <c r="AR239" s="196"/>
      <c r="AS239" s="119"/>
      <c r="AT239" s="47"/>
      <c r="AU239" s="47"/>
      <c r="AV239" s="48"/>
      <c r="AW239" s="49"/>
      <c r="AX239" s="28"/>
      <c r="AY239" s="196"/>
      <c r="AZ239" s="119"/>
      <c r="BA239" s="47"/>
      <c r="BB239" s="47"/>
      <c r="BC239" s="48"/>
      <c r="BD239" s="49"/>
      <c r="BE239" s="28"/>
      <c r="BF239" s="196"/>
      <c r="BG239" s="119"/>
      <c r="BH239" s="47"/>
      <c r="BI239" s="47"/>
      <c r="BJ239" s="48"/>
      <c r="BK239" s="49"/>
      <c r="BL239" s="28"/>
      <c r="BM239" s="196"/>
      <c r="BN239" s="119"/>
      <c r="BO239" s="47"/>
      <c r="BP239" s="47"/>
      <c r="BQ239" s="48"/>
      <c r="BR239" s="49"/>
      <c r="BS239" s="28"/>
      <c r="BT239" s="196"/>
      <c r="BU239" s="119"/>
      <c r="BV239" s="47"/>
      <c r="BW239" s="47"/>
      <c r="BX239" s="48"/>
      <c r="BY239" s="49"/>
      <c r="BZ239" s="28"/>
      <c r="CA239" s="196"/>
      <c r="CB239" s="119"/>
      <c r="CC239" s="47"/>
      <c r="CD239" s="47"/>
      <c r="CE239" s="48"/>
      <c r="CF239" s="49"/>
      <c r="CG239" s="28"/>
      <c r="CH239" s="196"/>
      <c r="CI239" s="119"/>
      <c r="CJ239" s="47"/>
      <c r="CK239" s="47"/>
      <c r="CL239" s="48"/>
      <c r="CM239" s="49"/>
      <c r="CN239" s="28"/>
      <c r="CO239" s="196"/>
      <c r="CP239" s="119"/>
      <c r="CQ239" s="47"/>
      <c r="CR239" s="47"/>
      <c r="CS239" s="48"/>
      <c r="CT239" s="49"/>
      <c r="CU239" s="28"/>
      <c r="CV239" s="196"/>
      <c r="CW239" s="119"/>
      <c r="CX239" s="47"/>
      <c r="CY239" s="47"/>
      <c r="CZ239" s="48"/>
      <c r="DA239" s="49"/>
      <c r="DB239" s="28"/>
      <c r="DC239" s="196"/>
      <c r="DD239" s="119"/>
      <c r="DE239" s="47"/>
      <c r="DF239" s="47"/>
      <c r="DG239" s="48"/>
      <c r="DH239" s="49"/>
      <c r="DI239" s="28"/>
      <c r="DJ239" s="196"/>
      <c r="DK239" s="119"/>
      <c r="DL239" s="47"/>
      <c r="DM239" s="47"/>
      <c r="DN239" s="48"/>
      <c r="DO239" s="49"/>
      <c r="DP239" s="28"/>
      <c r="DQ239" s="196"/>
      <c r="DR239" s="119"/>
      <c r="DS239" s="47"/>
      <c r="DT239" s="47"/>
      <c r="DU239" s="48"/>
      <c r="DV239" s="49"/>
      <c r="DW239" s="28"/>
      <c r="DX239" s="196"/>
      <c r="DY239" s="119"/>
      <c r="DZ239" s="47"/>
      <c r="EA239" s="47"/>
      <c r="EB239" s="48"/>
      <c r="EC239" s="49"/>
      <c r="ED239" s="28"/>
      <c r="EE239" s="196"/>
      <c r="EF239" s="119"/>
      <c r="EG239" s="47"/>
      <c r="EH239" s="47"/>
      <c r="EI239" s="48"/>
      <c r="EJ239" s="49"/>
      <c r="EK239" s="28"/>
      <c r="EL239" s="196"/>
      <c r="EM239" s="119"/>
      <c r="EN239" s="47"/>
      <c r="EO239" s="47"/>
      <c r="EP239" s="48"/>
      <c r="EQ239" s="49"/>
      <c r="ER239" s="28"/>
      <c r="ES239" s="196"/>
      <c r="ET239" s="119"/>
      <c r="EU239" s="47"/>
      <c r="EV239" s="47"/>
      <c r="EW239" s="48"/>
      <c r="EX239" s="49"/>
      <c r="EY239" s="28"/>
      <c r="EZ239" s="196"/>
      <c r="FA239" s="119"/>
      <c r="FB239" s="47"/>
      <c r="FC239" s="47"/>
      <c r="FD239" s="48"/>
      <c r="FE239" s="49"/>
      <c r="FF239" s="28"/>
      <c r="FG239" s="196"/>
      <c r="FH239" s="119"/>
      <c r="FI239" s="47"/>
      <c r="FJ239" s="47"/>
      <c r="FK239" s="48"/>
      <c r="FL239" s="49"/>
      <c r="FM239" s="28"/>
      <c r="FN239" s="196"/>
      <c r="FO239" s="119"/>
      <c r="FP239" s="47"/>
      <c r="FQ239" s="47"/>
      <c r="FR239" s="48"/>
      <c r="FS239" s="49"/>
      <c r="FT239" s="28"/>
      <c r="FU239" s="196"/>
      <c r="FV239" s="119"/>
      <c r="FW239" s="47"/>
      <c r="FX239" s="47"/>
      <c r="FY239" s="48"/>
      <c r="FZ239" s="49"/>
      <c r="GA239" s="28"/>
      <c r="GB239" s="196"/>
      <c r="GC239" s="119"/>
      <c r="GD239" s="47"/>
      <c r="GE239" s="47"/>
      <c r="GF239" s="48"/>
      <c r="GG239" s="49"/>
      <c r="GH239" s="28"/>
      <c r="GI239" s="196"/>
      <c r="GJ239" s="119"/>
      <c r="GK239" s="47"/>
      <c r="GL239" s="47"/>
      <c r="GM239" s="48"/>
      <c r="GN239" s="49"/>
      <c r="GO239" s="28"/>
      <c r="GP239" s="196"/>
      <c r="GQ239" s="119"/>
      <c r="GR239" s="47"/>
      <c r="GS239" s="47"/>
      <c r="GT239" s="48"/>
      <c r="GU239" s="49"/>
      <c r="GV239" s="28"/>
      <c r="GW239" s="196"/>
      <c r="GX239" s="119"/>
      <c r="GY239" s="47"/>
      <c r="GZ239" s="47"/>
      <c r="HA239" s="48"/>
      <c r="HB239" s="49"/>
      <c r="HC239" s="28"/>
      <c r="HD239" s="196"/>
      <c r="HE239" s="119"/>
      <c r="HF239" s="47"/>
      <c r="HG239" s="47"/>
      <c r="HH239" s="48"/>
      <c r="HI239" s="49"/>
      <c r="HJ239" s="28"/>
      <c r="HK239" s="196"/>
      <c r="HL239" s="119"/>
      <c r="HM239" s="47"/>
      <c r="HN239" s="47"/>
      <c r="HO239" s="48"/>
      <c r="HP239" s="49"/>
      <c r="HQ239" s="28"/>
      <c r="HR239" s="196"/>
      <c r="HS239" s="119"/>
      <c r="HT239" s="47"/>
      <c r="HU239" s="47"/>
      <c r="HV239" s="48"/>
      <c r="HW239" s="49"/>
      <c r="HX239" s="28"/>
      <c r="HY239" s="196"/>
      <c r="HZ239" s="119"/>
      <c r="IA239" s="47"/>
      <c r="IB239" s="47"/>
      <c r="IC239" s="48"/>
      <c r="ID239" s="49"/>
      <c r="IE239" s="28"/>
      <c r="IF239" s="196"/>
      <c r="IG239" s="119"/>
      <c r="IH239" s="47"/>
      <c r="II239" s="47"/>
      <c r="IJ239" s="48"/>
      <c r="IK239" s="49"/>
      <c r="IL239" s="28"/>
      <c r="IM239" s="196"/>
      <c r="IN239" s="119"/>
      <c r="IO239" s="47"/>
      <c r="IP239" s="47"/>
      <c r="IQ239" s="48"/>
      <c r="IR239" s="49"/>
      <c r="IS239" s="28"/>
      <c r="IT239" s="196"/>
      <c r="IU239" s="119"/>
      <c r="IV239" s="47"/>
      <c r="IW239" s="47"/>
      <c r="IX239" s="48"/>
      <c r="IY239" s="49"/>
      <c r="IZ239" s="28"/>
      <c r="JA239" s="196"/>
      <c r="JB239" s="119"/>
      <c r="JC239" s="47"/>
      <c r="JD239" s="47"/>
      <c r="JE239" s="48"/>
      <c r="JF239" s="49"/>
      <c r="JG239" s="28"/>
      <c r="JH239" s="196"/>
      <c r="JI239" s="119"/>
      <c r="JJ239" s="47"/>
      <c r="JK239" s="47"/>
      <c r="JL239" s="48"/>
      <c r="JM239" s="49"/>
      <c r="JN239" s="28"/>
      <c r="JO239" s="196"/>
      <c r="JP239" s="119"/>
      <c r="JQ239" s="47"/>
      <c r="JR239" s="47"/>
      <c r="JS239" s="48"/>
      <c r="JT239" s="49"/>
      <c r="JU239" s="28"/>
      <c r="JV239" s="196"/>
      <c r="JW239" s="119"/>
      <c r="JX239" s="47"/>
      <c r="JY239" s="47"/>
      <c r="JZ239" s="48"/>
      <c r="KA239" s="49"/>
      <c r="KB239" s="28"/>
      <c r="KC239" s="196"/>
      <c r="KD239" s="119"/>
      <c r="KE239" s="47"/>
      <c r="KF239" s="47"/>
      <c r="KG239" s="48"/>
      <c r="KH239" s="49"/>
      <c r="KI239" s="28"/>
      <c r="KJ239" s="196"/>
      <c r="KK239" s="119"/>
      <c r="KL239" s="47"/>
      <c r="KM239" s="47"/>
      <c r="KN239" s="48"/>
      <c r="KO239" s="49"/>
      <c r="KP239" s="28"/>
      <c r="KQ239" s="196"/>
      <c r="KR239" s="119"/>
      <c r="KS239" s="47"/>
      <c r="KT239" s="47"/>
      <c r="KU239" s="48"/>
      <c r="KV239" s="49"/>
      <c r="KW239" s="28"/>
      <c r="KX239" s="196"/>
      <c r="KY239" s="119"/>
      <c r="KZ239" s="47"/>
      <c r="LA239" s="47"/>
      <c r="LB239" s="48"/>
      <c r="LC239" s="49"/>
      <c r="LD239" s="28"/>
      <c r="LE239" s="196"/>
      <c r="LF239" s="119"/>
      <c r="LG239" s="47"/>
      <c r="LH239" s="47"/>
      <c r="LI239" s="48"/>
      <c r="LJ239" s="49"/>
      <c r="LK239" s="28"/>
      <c r="LL239" s="196"/>
      <c r="LM239" s="119"/>
      <c r="LN239" s="47"/>
      <c r="LO239" s="47"/>
      <c r="LP239" s="48"/>
      <c r="LQ239" s="49"/>
      <c r="LR239" s="28"/>
      <c r="LS239" s="196"/>
      <c r="LT239" s="119"/>
      <c r="LU239" s="47"/>
      <c r="LV239" s="47"/>
      <c r="LW239" s="48"/>
      <c r="LX239" s="49"/>
      <c r="LY239" s="28"/>
      <c r="LZ239" s="196"/>
      <c r="MA239" s="119"/>
      <c r="MB239" s="47"/>
      <c r="MC239" s="47"/>
      <c r="MD239" s="48"/>
      <c r="ME239" s="49"/>
      <c r="MF239" s="28"/>
      <c r="MG239" s="196"/>
      <c r="MH239" s="119"/>
      <c r="MI239" s="47"/>
      <c r="MJ239" s="47"/>
      <c r="MK239" s="48"/>
      <c r="ML239" s="49"/>
      <c r="MM239" s="28"/>
      <c r="MN239" s="196"/>
      <c r="MO239" s="119"/>
      <c r="MP239" s="47"/>
      <c r="MQ239" s="47"/>
      <c r="MR239" s="48"/>
      <c r="MS239" s="49"/>
      <c r="MT239" s="28"/>
      <c r="MU239" s="196"/>
      <c r="MV239" s="119"/>
      <c r="MW239" s="47"/>
      <c r="MX239" s="47"/>
      <c r="MY239" s="48"/>
      <c r="MZ239" s="49"/>
      <c r="NA239" s="28"/>
      <c r="NB239" s="196"/>
      <c r="NC239" s="119"/>
      <c r="ND239" s="47"/>
      <c r="NE239" s="47"/>
      <c r="NF239" s="48"/>
      <c r="NG239" s="49"/>
      <c r="NH239" s="28"/>
      <c r="NI239" s="196"/>
      <c r="NJ239" s="119"/>
      <c r="NK239" s="47"/>
      <c r="NL239" s="47"/>
      <c r="NM239" s="48"/>
      <c r="NN239" s="49"/>
      <c r="NO239" s="28"/>
      <c r="NP239" s="196"/>
      <c r="NQ239" s="119"/>
      <c r="NR239" s="47"/>
      <c r="NS239" s="47"/>
      <c r="NT239" s="48"/>
      <c r="NU239" s="49"/>
      <c r="NV239" s="28"/>
      <c r="NW239" s="196"/>
      <c r="NX239" s="119"/>
      <c r="NY239" s="47"/>
      <c r="NZ239" s="47"/>
      <c r="OA239" s="48"/>
      <c r="OB239" s="49"/>
      <c r="OC239" s="28"/>
      <c r="OD239" s="196"/>
      <c r="OE239" s="119"/>
      <c r="OF239" s="47"/>
      <c r="OG239" s="47"/>
      <c r="OH239" s="48"/>
      <c r="OI239" s="49"/>
      <c r="OJ239" s="28"/>
      <c r="OK239" s="196"/>
      <c r="OL239" s="119"/>
      <c r="OM239" s="47"/>
      <c r="ON239" s="47"/>
      <c r="OO239" s="48"/>
      <c r="OP239" s="49"/>
      <c r="OQ239" s="28"/>
      <c r="OR239" s="196"/>
      <c r="OS239" s="119"/>
      <c r="OT239" s="47"/>
      <c r="OU239" s="47"/>
      <c r="OV239" s="48"/>
      <c r="OW239" s="49"/>
      <c r="OX239" s="28"/>
      <c r="OY239" s="196"/>
      <c r="OZ239" s="119"/>
      <c r="PA239" s="47"/>
      <c r="PB239" s="47"/>
      <c r="PC239" s="48"/>
      <c r="PD239" s="49"/>
      <c r="PE239" s="28"/>
      <c r="PF239" s="196"/>
      <c r="PG239" s="119"/>
      <c r="PH239" s="47"/>
      <c r="PI239" s="47"/>
      <c r="PJ239" s="48"/>
      <c r="PK239" s="49"/>
      <c r="PL239" s="28"/>
      <c r="PM239" s="196"/>
      <c r="PN239" s="119"/>
      <c r="PO239" s="47"/>
      <c r="PP239" s="47"/>
      <c r="PQ239" s="48"/>
      <c r="PR239" s="49"/>
      <c r="PS239" s="28"/>
      <c r="PT239" s="196"/>
      <c r="PU239" s="119"/>
      <c r="PV239" s="47"/>
      <c r="PW239" s="47"/>
      <c r="PX239" s="48"/>
      <c r="PY239" s="49"/>
      <c r="PZ239" s="28"/>
      <c r="QA239" s="196"/>
      <c r="QB239" s="119"/>
      <c r="QC239" s="47"/>
      <c r="QD239" s="47"/>
      <c r="QE239" s="48"/>
      <c r="QF239" s="49"/>
      <c r="QG239" s="28"/>
      <c r="QH239" s="196"/>
      <c r="QI239" s="119"/>
      <c r="QJ239" s="47"/>
      <c r="QK239" s="47"/>
      <c r="QL239" s="48"/>
      <c r="QM239" s="49"/>
      <c r="QN239" s="28"/>
      <c r="QO239" s="196"/>
      <c r="QP239" s="119"/>
      <c r="QQ239" s="47"/>
      <c r="QR239" s="47"/>
      <c r="QS239" s="48"/>
      <c r="QT239" s="49"/>
      <c r="QU239" s="28"/>
      <c r="QV239" s="196"/>
      <c r="QW239" s="119"/>
      <c r="QX239" s="47"/>
      <c r="QY239" s="47"/>
      <c r="QZ239" s="48"/>
      <c r="RA239" s="49"/>
      <c r="RB239" s="28"/>
      <c r="RC239" s="196"/>
      <c r="RD239" s="119"/>
      <c r="RE239" s="47"/>
      <c r="RF239" s="47"/>
      <c r="RG239" s="48"/>
      <c r="RH239" s="49"/>
      <c r="RI239" s="28"/>
      <c r="RJ239" s="196"/>
      <c r="RK239" s="119"/>
      <c r="RL239" s="47"/>
      <c r="RM239" s="47"/>
      <c r="RN239" s="48"/>
      <c r="RO239" s="49"/>
      <c r="RP239" s="28"/>
      <c r="RQ239" s="196"/>
      <c r="RR239" s="119"/>
      <c r="RS239" s="47"/>
      <c r="RT239" s="47"/>
      <c r="RU239" s="48"/>
      <c r="RV239" s="49"/>
      <c r="RW239" s="28"/>
      <c r="RX239" s="196"/>
      <c r="RY239" s="119"/>
      <c r="RZ239" s="47"/>
      <c r="SA239" s="47"/>
      <c r="SB239" s="48"/>
      <c r="SC239" s="49"/>
      <c r="SD239" s="28"/>
      <c r="SE239" s="196"/>
      <c r="SF239" s="119"/>
      <c r="SG239" s="47"/>
      <c r="SH239" s="47"/>
      <c r="SI239" s="48"/>
      <c r="SJ239" s="49"/>
      <c r="SK239" s="28"/>
      <c r="SL239" s="196"/>
      <c r="SM239" s="119"/>
      <c r="SN239" s="47"/>
      <c r="SO239" s="47"/>
      <c r="SP239" s="48"/>
      <c r="SQ239" s="49"/>
      <c r="SR239" s="28"/>
      <c r="SS239" s="196"/>
      <c r="ST239" s="119"/>
      <c r="SU239" s="47"/>
      <c r="SV239" s="47"/>
      <c r="SW239" s="48"/>
      <c r="SX239" s="49"/>
      <c r="SY239" s="28"/>
      <c r="SZ239" s="196"/>
      <c r="TA239" s="119"/>
      <c r="TB239" s="47"/>
      <c r="TC239" s="47"/>
      <c r="TD239" s="48"/>
      <c r="TE239" s="49"/>
      <c r="TF239" s="28"/>
      <c r="TG239" s="196"/>
      <c r="TH239" s="119"/>
      <c r="TI239" s="47"/>
      <c r="TJ239" s="47"/>
      <c r="TK239" s="48"/>
      <c r="TL239" s="49"/>
      <c r="TM239" s="28"/>
      <c r="TN239" s="196"/>
      <c r="TO239" s="119"/>
      <c r="TP239" s="47"/>
      <c r="TQ239" s="47"/>
      <c r="TR239" s="48"/>
      <c r="TS239" s="49"/>
      <c r="TT239" s="28"/>
      <c r="TU239" s="196"/>
      <c r="TV239" s="119"/>
      <c r="TW239" s="47"/>
      <c r="TX239" s="47"/>
      <c r="TY239" s="48"/>
      <c r="TZ239" s="49"/>
      <c r="UA239" s="28"/>
      <c r="UB239" s="196"/>
      <c r="UC239" s="119"/>
      <c r="UD239" s="47"/>
      <c r="UE239" s="47"/>
      <c r="UF239" s="48"/>
      <c r="UG239" s="49"/>
      <c r="UH239" s="28"/>
      <c r="UI239" s="196"/>
      <c r="UJ239" s="119"/>
      <c r="UK239" s="47"/>
      <c r="UL239" s="47"/>
      <c r="UM239" s="48"/>
      <c r="UN239" s="49"/>
      <c r="UO239" s="28"/>
      <c r="UP239" s="196"/>
      <c r="UQ239" s="119"/>
      <c r="UR239" s="47"/>
      <c r="US239" s="47"/>
      <c r="UT239" s="48"/>
      <c r="UU239" s="49"/>
      <c r="UV239" s="28"/>
      <c r="UW239" s="196"/>
      <c r="UX239" s="119"/>
      <c r="UY239" s="47"/>
      <c r="UZ239" s="47"/>
      <c r="VA239" s="48"/>
      <c r="VB239" s="49"/>
      <c r="VC239" s="28"/>
      <c r="VD239" s="196"/>
      <c r="VE239" s="119"/>
      <c r="VF239" s="47"/>
      <c r="VG239" s="47"/>
      <c r="VH239" s="48"/>
      <c r="VI239" s="49"/>
      <c r="VJ239" s="28"/>
      <c r="VK239" s="196"/>
      <c r="VL239" s="119"/>
      <c r="VM239" s="47"/>
      <c r="VN239" s="47"/>
      <c r="VO239" s="48"/>
      <c r="VP239" s="49"/>
      <c r="VQ239" s="28"/>
      <c r="VR239" s="196"/>
      <c r="VS239" s="119"/>
      <c r="VT239" s="47"/>
      <c r="VU239" s="47"/>
      <c r="VV239" s="48"/>
      <c r="VW239" s="49"/>
      <c r="VX239" s="28"/>
      <c r="VY239" s="196"/>
      <c r="VZ239" s="119"/>
      <c r="WA239" s="47"/>
      <c r="WB239" s="47"/>
      <c r="WC239" s="48"/>
      <c r="WD239" s="49"/>
      <c r="WE239" s="28"/>
      <c r="WF239" s="196"/>
      <c r="WG239" s="119"/>
      <c r="WH239" s="47"/>
      <c r="WI239" s="47"/>
      <c r="WJ239" s="48"/>
      <c r="WK239" s="49"/>
      <c r="WL239" s="28"/>
      <c r="WM239" s="196"/>
      <c r="WN239" s="119"/>
      <c r="WO239" s="47"/>
      <c r="WP239" s="47"/>
      <c r="WQ239" s="48"/>
      <c r="WR239" s="49"/>
      <c r="WS239" s="28"/>
      <c r="WT239" s="196"/>
      <c r="WU239" s="119"/>
      <c r="WV239" s="47"/>
      <c r="WW239" s="47"/>
      <c r="WX239" s="48"/>
      <c r="WY239" s="49"/>
      <c r="WZ239" s="28"/>
      <c r="XA239" s="196"/>
      <c r="XB239" s="119"/>
      <c r="XC239" s="47"/>
      <c r="XD239" s="47"/>
      <c r="XE239" s="48"/>
      <c r="XF239" s="49"/>
      <c r="XG239" s="28"/>
      <c r="XH239" s="196"/>
      <c r="XI239" s="119"/>
      <c r="XJ239" s="47"/>
      <c r="XK239" s="47"/>
      <c r="XL239" s="48"/>
      <c r="XM239" s="49"/>
      <c r="XN239" s="28"/>
      <c r="XO239" s="196"/>
      <c r="XP239" s="119"/>
      <c r="XQ239" s="47"/>
      <c r="XR239" s="47"/>
      <c r="XS239" s="48"/>
      <c r="XT239" s="49"/>
      <c r="XU239" s="28"/>
      <c r="XV239" s="196"/>
      <c r="XW239" s="119"/>
      <c r="XX239" s="47"/>
      <c r="XY239" s="47"/>
      <c r="XZ239" s="48"/>
      <c r="YA239" s="49"/>
      <c r="YB239" s="28"/>
      <c r="YC239" s="196"/>
      <c r="YD239" s="119"/>
      <c r="YE239" s="47"/>
      <c r="YF239" s="47"/>
      <c r="YG239" s="48"/>
      <c r="YH239" s="49"/>
      <c r="YI239" s="28"/>
      <c r="YJ239" s="196"/>
      <c r="YK239" s="119"/>
      <c r="YL239" s="47"/>
      <c r="YM239" s="47"/>
      <c r="YN239" s="48"/>
      <c r="YO239" s="49"/>
      <c r="YP239" s="28"/>
      <c r="YQ239" s="196"/>
      <c r="YR239" s="119"/>
      <c r="YS239" s="47"/>
      <c r="YT239" s="47"/>
      <c r="YU239" s="48"/>
      <c r="YV239" s="49"/>
      <c r="YW239" s="28"/>
      <c r="YX239" s="196"/>
      <c r="YY239" s="119"/>
      <c r="YZ239" s="47"/>
      <c r="ZA239" s="47"/>
      <c r="ZB239" s="48"/>
      <c r="ZC239" s="49"/>
      <c r="ZD239" s="28"/>
      <c r="ZE239" s="196"/>
      <c r="ZF239" s="119"/>
      <c r="ZG239" s="47"/>
      <c r="ZH239" s="47"/>
      <c r="ZI239" s="48"/>
      <c r="ZJ239" s="49"/>
      <c r="ZK239" s="28"/>
      <c r="ZL239" s="196"/>
      <c r="ZM239" s="119"/>
      <c r="ZN239" s="47"/>
      <c r="ZO239" s="47"/>
      <c r="ZP239" s="48"/>
      <c r="ZQ239" s="49"/>
      <c r="ZR239" s="28"/>
      <c r="ZS239" s="196"/>
      <c r="ZT239" s="119"/>
      <c r="ZU239" s="47"/>
      <c r="ZV239" s="47"/>
      <c r="ZW239" s="48"/>
      <c r="ZX239" s="49"/>
      <c r="ZY239" s="28"/>
      <c r="ZZ239" s="196"/>
      <c r="AAA239" s="119"/>
      <c r="AAB239" s="47"/>
      <c r="AAC239" s="47"/>
      <c r="AAD239" s="48"/>
      <c r="AAE239" s="49"/>
      <c r="AAF239" s="28"/>
      <c r="AAG239" s="196"/>
      <c r="AAH239" s="119"/>
      <c r="AAI239" s="47"/>
      <c r="AAJ239" s="47"/>
      <c r="AAK239" s="48"/>
      <c r="AAL239" s="49"/>
      <c r="AAM239" s="28"/>
      <c r="AAN239" s="196"/>
      <c r="AAO239" s="119"/>
      <c r="AAP239" s="47"/>
      <c r="AAQ239" s="47"/>
      <c r="AAR239" s="48"/>
      <c r="AAS239" s="49"/>
      <c r="AAT239" s="28"/>
      <c r="AAU239" s="196"/>
      <c r="AAV239" s="119"/>
      <c r="AAW239" s="47"/>
      <c r="AAX239" s="47"/>
      <c r="AAY239" s="48"/>
      <c r="AAZ239" s="49"/>
      <c r="ABA239" s="28"/>
      <c r="ABB239" s="196"/>
      <c r="ABC239" s="119"/>
      <c r="ABD239" s="47"/>
      <c r="ABE239" s="47"/>
      <c r="ABF239" s="48"/>
      <c r="ABG239" s="49"/>
      <c r="ABH239" s="28"/>
      <c r="ABI239" s="196"/>
      <c r="ABJ239" s="119"/>
      <c r="ABK239" s="47"/>
      <c r="ABL239" s="47"/>
      <c r="ABM239" s="48"/>
      <c r="ABN239" s="49"/>
      <c r="ABO239" s="28"/>
      <c r="ABP239" s="196"/>
      <c r="ABQ239" s="119"/>
      <c r="ABR239" s="47"/>
      <c r="ABS239" s="47"/>
      <c r="ABT239" s="48"/>
      <c r="ABU239" s="49"/>
      <c r="ABV239" s="28"/>
      <c r="ABW239" s="196"/>
      <c r="ABX239" s="119"/>
      <c r="ABY239" s="47"/>
      <c r="ABZ239" s="47"/>
      <c r="ACA239" s="48"/>
      <c r="ACB239" s="49"/>
      <c r="ACC239" s="28"/>
      <c r="ACD239" s="196"/>
      <c r="ACE239" s="119"/>
      <c r="ACF239" s="47"/>
      <c r="ACG239" s="47"/>
      <c r="ACH239" s="48"/>
      <c r="ACI239" s="49"/>
      <c r="ACJ239" s="28"/>
      <c r="ACK239" s="196"/>
      <c r="ACL239" s="119"/>
      <c r="ACM239" s="47"/>
      <c r="ACN239" s="47"/>
      <c r="ACO239" s="48"/>
      <c r="ACP239" s="49"/>
      <c r="ACQ239" s="28"/>
      <c r="ACR239" s="196"/>
      <c r="ACS239" s="119"/>
      <c r="ACT239" s="47"/>
      <c r="ACU239" s="47"/>
      <c r="ACV239" s="48"/>
      <c r="ACW239" s="49"/>
      <c r="ACX239" s="28"/>
      <c r="ACY239" s="196"/>
      <c r="ACZ239" s="119"/>
      <c r="ADA239" s="47"/>
      <c r="ADB239" s="47"/>
      <c r="ADC239" s="48"/>
      <c r="ADD239" s="49"/>
      <c r="ADE239" s="28"/>
      <c r="ADF239" s="196"/>
      <c r="ADG239" s="119"/>
      <c r="ADH239" s="47"/>
      <c r="ADI239" s="47"/>
      <c r="ADJ239" s="48"/>
      <c r="ADK239" s="49"/>
      <c r="ADL239" s="28"/>
      <c r="ADM239" s="196"/>
      <c r="ADN239" s="119"/>
      <c r="ADO239" s="47"/>
      <c r="ADP239" s="47"/>
      <c r="ADQ239" s="48"/>
      <c r="ADR239" s="49"/>
      <c r="ADS239" s="28"/>
      <c r="ADT239" s="196"/>
      <c r="ADU239" s="119"/>
      <c r="ADV239" s="47"/>
      <c r="ADW239" s="47"/>
      <c r="ADX239" s="48"/>
      <c r="ADY239" s="49"/>
      <c r="ADZ239" s="28"/>
      <c r="AEA239" s="196"/>
      <c r="AEB239" s="119"/>
      <c r="AEC239" s="47"/>
      <c r="AED239" s="47"/>
      <c r="AEE239" s="48"/>
      <c r="AEF239" s="49"/>
      <c r="AEG239" s="28"/>
      <c r="AEH239" s="196"/>
      <c r="AEI239" s="119"/>
      <c r="AEJ239" s="47"/>
      <c r="AEK239" s="47"/>
      <c r="AEL239" s="48"/>
      <c r="AEM239" s="49"/>
      <c r="AEN239" s="28"/>
      <c r="AEO239" s="196"/>
      <c r="AEP239" s="119"/>
      <c r="AEQ239" s="47"/>
      <c r="AER239" s="47"/>
      <c r="AES239" s="48"/>
      <c r="AET239" s="49"/>
      <c r="AEU239" s="28"/>
      <c r="AEV239" s="196"/>
      <c r="AEW239" s="119"/>
      <c r="AEX239" s="47"/>
      <c r="AEY239" s="47"/>
      <c r="AEZ239" s="48"/>
      <c r="AFA239" s="49"/>
      <c r="AFB239" s="28"/>
      <c r="AFC239" s="196"/>
      <c r="AFD239" s="119"/>
      <c r="AFE239" s="47"/>
      <c r="AFF239" s="47"/>
      <c r="AFG239" s="48"/>
      <c r="AFH239" s="49"/>
      <c r="AFI239" s="28"/>
      <c r="AFJ239" s="196"/>
      <c r="AFK239" s="119"/>
      <c r="AFL239" s="47"/>
      <c r="AFM239" s="47"/>
      <c r="AFN239" s="48"/>
      <c r="AFO239" s="49"/>
      <c r="AFP239" s="28"/>
      <c r="AFQ239" s="196"/>
      <c r="AFR239" s="119"/>
      <c r="AFS239" s="47"/>
      <c r="AFT239" s="47"/>
      <c r="AFU239" s="48"/>
      <c r="AFV239" s="49"/>
      <c r="AFW239" s="28"/>
      <c r="AFX239" s="196"/>
      <c r="AFY239" s="119"/>
      <c r="AFZ239" s="47"/>
      <c r="AGA239" s="47"/>
      <c r="AGB239" s="48"/>
      <c r="AGC239" s="49"/>
      <c r="AGD239" s="28"/>
      <c r="AGE239" s="196"/>
      <c r="AGF239" s="119"/>
      <c r="AGG239" s="47"/>
      <c r="AGH239" s="47"/>
      <c r="AGI239" s="48"/>
      <c r="AGJ239" s="49"/>
      <c r="AGK239" s="28"/>
      <c r="AGL239" s="196"/>
      <c r="AGM239" s="119"/>
      <c r="AGN239" s="47"/>
      <c r="AGO239" s="47"/>
      <c r="AGP239" s="48"/>
      <c r="AGQ239" s="49"/>
      <c r="AGR239" s="28"/>
      <c r="AGS239" s="196"/>
      <c r="AGT239" s="119"/>
      <c r="AGU239" s="47"/>
      <c r="AGV239" s="47"/>
      <c r="AGW239" s="48"/>
      <c r="AGX239" s="49"/>
      <c r="AGY239" s="28"/>
      <c r="AGZ239" s="196"/>
      <c r="AHA239" s="119"/>
      <c r="AHB239" s="47"/>
      <c r="AHC239" s="47"/>
      <c r="AHD239" s="48"/>
      <c r="AHE239" s="49"/>
      <c r="AHF239" s="28"/>
      <c r="AHG239" s="196"/>
      <c r="AHH239" s="119"/>
      <c r="AHI239" s="47"/>
      <c r="AHJ239" s="47"/>
      <c r="AHK239" s="48"/>
      <c r="AHL239" s="49"/>
      <c r="AHM239" s="28"/>
      <c r="AHN239" s="196"/>
      <c r="AHO239" s="119"/>
      <c r="AHP239" s="47"/>
      <c r="AHQ239" s="47"/>
      <c r="AHR239" s="48"/>
      <c r="AHS239" s="49"/>
      <c r="AHT239" s="28"/>
      <c r="AHU239" s="196"/>
      <c r="AHV239" s="119"/>
      <c r="AHW239" s="47"/>
      <c r="AHX239" s="47"/>
      <c r="AHY239" s="48"/>
      <c r="AHZ239" s="49"/>
      <c r="AIA239" s="28"/>
      <c r="AIB239" s="196"/>
      <c r="AIC239" s="119"/>
      <c r="AID239" s="47"/>
      <c r="AIE239" s="47"/>
      <c r="AIF239" s="48"/>
      <c r="AIG239" s="49"/>
      <c r="AIH239" s="28"/>
      <c r="AII239" s="196"/>
      <c r="AIJ239" s="119"/>
      <c r="AIK239" s="47"/>
      <c r="AIL239" s="47"/>
      <c r="AIM239" s="48"/>
      <c r="AIN239" s="49"/>
      <c r="AIO239" s="28"/>
      <c r="AIP239" s="196"/>
      <c r="AIQ239" s="119"/>
      <c r="AIR239" s="47"/>
      <c r="AIS239" s="47"/>
      <c r="AIT239" s="48"/>
      <c r="AIU239" s="49"/>
      <c r="AIV239" s="28"/>
      <c r="AIW239" s="196"/>
      <c r="AIX239" s="119"/>
      <c r="AIY239" s="47"/>
      <c r="AIZ239" s="47"/>
      <c r="AJA239" s="48"/>
      <c r="AJB239" s="49"/>
      <c r="AJC239" s="28"/>
      <c r="AJD239" s="196"/>
      <c r="AJE239" s="119"/>
      <c r="AJF239" s="47"/>
      <c r="AJG239" s="47"/>
      <c r="AJH239" s="48"/>
      <c r="AJI239" s="49"/>
      <c r="AJJ239" s="28"/>
      <c r="AJK239" s="196"/>
      <c r="AJL239" s="119"/>
      <c r="AJM239" s="47"/>
      <c r="AJN239" s="47"/>
      <c r="AJO239" s="48"/>
      <c r="AJP239" s="49"/>
      <c r="AJQ239" s="28"/>
      <c r="AJR239" s="196"/>
      <c r="AJS239" s="119"/>
      <c r="AJT239" s="47"/>
      <c r="AJU239" s="47"/>
      <c r="AJV239" s="48"/>
      <c r="AJW239" s="49"/>
      <c r="AJX239" s="28"/>
      <c r="AJY239" s="196"/>
      <c r="AJZ239" s="119"/>
      <c r="AKA239" s="47"/>
      <c r="AKB239" s="47"/>
      <c r="AKC239" s="48"/>
      <c r="AKD239" s="49"/>
      <c r="AKE239" s="28"/>
      <c r="AKF239" s="196"/>
      <c r="AKG239" s="119"/>
      <c r="AKH239" s="47"/>
      <c r="AKI239" s="47"/>
      <c r="AKJ239" s="48"/>
      <c r="AKK239" s="49"/>
      <c r="AKL239" s="28"/>
      <c r="AKM239" s="196"/>
      <c r="AKN239" s="119"/>
      <c r="AKO239" s="47"/>
      <c r="AKP239" s="47"/>
      <c r="AKQ239" s="48"/>
      <c r="AKR239" s="49"/>
      <c r="AKS239" s="28"/>
      <c r="AKT239" s="196"/>
      <c r="AKU239" s="119"/>
      <c r="AKV239" s="47"/>
      <c r="AKW239" s="47"/>
      <c r="AKX239" s="48"/>
      <c r="AKY239" s="49"/>
      <c r="AKZ239" s="28"/>
      <c r="ALA239" s="196"/>
      <c r="ALB239" s="119"/>
      <c r="ALC239" s="47"/>
      <c r="ALD239" s="47"/>
      <c r="ALE239" s="48"/>
      <c r="ALF239" s="49"/>
      <c r="ALG239" s="28"/>
      <c r="ALH239" s="196"/>
      <c r="ALI239" s="119"/>
      <c r="ALJ239" s="47"/>
      <c r="ALK239" s="47"/>
      <c r="ALL239" s="48"/>
      <c r="ALM239" s="49"/>
      <c r="ALN239" s="28"/>
      <c r="ALO239" s="196"/>
      <c r="ALP239" s="119"/>
      <c r="ALQ239" s="47"/>
      <c r="ALR239" s="47"/>
      <c r="ALS239" s="48"/>
      <c r="ALT239" s="49"/>
      <c r="ALU239" s="28"/>
      <c r="ALV239" s="196"/>
      <c r="ALW239" s="119"/>
      <c r="ALX239" s="47"/>
      <c r="ALY239" s="47"/>
      <c r="ALZ239" s="48"/>
      <c r="AMA239" s="49"/>
      <c r="AMB239" s="28"/>
      <c r="AMC239" s="196"/>
      <c r="AMD239" s="119"/>
      <c r="AME239" s="47"/>
      <c r="AMF239" s="47"/>
      <c r="AMG239" s="48"/>
      <c r="AMH239" s="49"/>
      <c r="AMI239" s="28"/>
      <c r="AMJ239" s="196"/>
      <c r="AMK239" s="119"/>
      <c r="AML239" s="47"/>
      <c r="AMM239" s="47"/>
      <c r="AMN239" s="48"/>
      <c r="AMO239" s="49"/>
      <c r="AMP239" s="28"/>
      <c r="AMQ239" s="196"/>
      <c r="AMR239" s="119"/>
      <c r="AMS239" s="47"/>
      <c r="AMT239" s="47"/>
      <c r="AMU239" s="48"/>
      <c r="AMV239" s="49"/>
      <c r="AMW239" s="28"/>
      <c r="AMX239" s="196"/>
      <c r="AMY239" s="119"/>
      <c r="AMZ239" s="47"/>
      <c r="ANA239" s="47"/>
      <c r="ANB239" s="48"/>
      <c r="ANC239" s="49"/>
      <c r="AND239" s="28"/>
      <c r="ANE239" s="196"/>
      <c r="ANF239" s="119"/>
      <c r="ANG239" s="47"/>
      <c r="ANH239" s="47"/>
      <c r="ANI239" s="48"/>
      <c r="ANJ239" s="49"/>
      <c r="ANK239" s="28"/>
      <c r="ANL239" s="196"/>
      <c r="ANM239" s="119"/>
      <c r="ANN239" s="47"/>
      <c r="ANO239" s="47"/>
      <c r="ANP239" s="48"/>
      <c r="ANQ239" s="49"/>
      <c r="ANR239" s="28"/>
      <c r="ANS239" s="196"/>
      <c r="ANT239" s="119"/>
      <c r="ANU239" s="47"/>
      <c r="ANV239" s="47"/>
      <c r="ANW239" s="48"/>
      <c r="ANX239" s="49"/>
      <c r="ANY239" s="28"/>
      <c r="ANZ239" s="196"/>
      <c r="AOA239" s="119"/>
      <c r="AOB239" s="47"/>
      <c r="AOC239" s="47"/>
      <c r="AOD239" s="48"/>
      <c r="AOE239" s="49"/>
      <c r="AOF239" s="28"/>
      <c r="AOG239" s="196"/>
      <c r="AOH239" s="119"/>
      <c r="AOI239" s="47"/>
      <c r="AOJ239" s="47"/>
      <c r="AOK239" s="48"/>
      <c r="AOL239" s="49"/>
      <c r="AOM239" s="28"/>
      <c r="AON239" s="196"/>
      <c r="AOO239" s="119"/>
      <c r="AOP239" s="47"/>
      <c r="AOQ239" s="47"/>
      <c r="AOR239" s="48"/>
      <c r="AOS239" s="49"/>
      <c r="AOT239" s="28"/>
      <c r="AOU239" s="196"/>
      <c r="AOV239" s="119"/>
      <c r="AOW239" s="47"/>
      <c r="AOX239" s="47"/>
      <c r="AOY239" s="48"/>
      <c r="AOZ239" s="49"/>
      <c r="APA239" s="28"/>
      <c r="APB239" s="196"/>
      <c r="APC239" s="119"/>
      <c r="APD239" s="47"/>
      <c r="APE239" s="47"/>
      <c r="APF239" s="48"/>
      <c r="APG239" s="49"/>
      <c r="APH239" s="28"/>
      <c r="API239" s="196"/>
      <c r="APJ239" s="119"/>
      <c r="APK239" s="47"/>
      <c r="APL239" s="47"/>
      <c r="APM239" s="48"/>
      <c r="APN239" s="49"/>
      <c r="APO239" s="28"/>
      <c r="APP239" s="196"/>
      <c r="APQ239" s="119"/>
      <c r="APR239" s="47"/>
      <c r="APS239" s="47"/>
      <c r="APT239" s="48"/>
      <c r="APU239" s="49"/>
      <c r="APV239" s="28"/>
      <c r="APW239" s="196"/>
      <c r="APX239" s="119"/>
      <c r="APY239" s="47"/>
      <c r="APZ239" s="47"/>
      <c r="AQA239" s="48"/>
      <c r="AQB239" s="49"/>
      <c r="AQC239" s="28"/>
      <c r="AQD239" s="196"/>
      <c r="AQE239" s="119"/>
      <c r="AQF239" s="47"/>
      <c r="AQG239" s="47"/>
      <c r="AQH239" s="48"/>
      <c r="AQI239" s="49"/>
      <c r="AQJ239" s="28"/>
      <c r="AQK239" s="196"/>
      <c r="AQL239" s="119"/>
      <c r="AQM239" s="47"/>
      <c r="AQN239" s="47"/>
      <c r="AQO239" s="48"/>
      <c r="AQP239" s="49"/>
      <c r="AQQ239" s="28"/>
      <c r="AQR239" s="196"/>
      <c r="AQS239" s="119"/>
      <c r="AQT239" s="47"/>
      <c r="AQU239" s="47"/>
      <c r="AQV239" s="48"/>
      <c r="AQW239" s="49"/>
      <c r="AQX239" s="28"/>
      <c r="AQY239" s="196"/>
      <c r="AQZ239" s="119"/>
      <c r="ARA239" s="47"/>
      <c r="ARB239" s="47"/>
      <c r="ARC239" s="48"/>
      <c r="ARD239" s="49"/>
      <c r="ARE239" s="28"/>
      <c r="ARF239" s="196"/>
      <c r="ARG239" s="119"/>
      <c r="ARH239" s="47"/>
      <c r="ARI239" s="47"/>
      <c r="ARJ239" s="48"/>
      <c r="ARK239" s="49"/>
      <c r="ARL239" s="28"/>
      <c r="ARM239" s="196"/>
      <c r="ARN239" s="119"/>
      <c r="ARO239" s="47"/>
      <c r="ARP239" s="47"/>
      <c r="ARQ239" s="48"/>
      <c r="ARR239" s="49"/>
      <c r="ARS239" s="28"/>
      <c r="ART239" s="196"/>
      <c r="ARU239" s="119"/>
      <c r="ARV239" s="47"/>
      <c r="ARW239" s="47"/>
      <c r="ARX239" s="48"/>
      <c r="ARY239" s="49"/>
      <c r="ARZ239" s="28"/>
      <c r="ASA239" s="196"/>
      <c r="ASB239" s="119"/>
      <c r="ASC239" s="47"/>
      <c r="ASD239" s="47"/>
      <c r="ASE239" s="48"/>
      <c r="ASF239" s="49"/>
      <c r="ASG239" s="28"/>
      <c r="ASH239" s="196"/>
      <c r="ASI239" s="119"/>
      <c r="ASJ239" s="47"/>
      <c r="ASK239" s="47"/>
      <c r="ASL239" s="48"/>
      <c r="ASM239" s="49"/>
      <c r="ASN239" s="28"/>
      <c r="ASO239" s="196"/>
      <c r="ASP239" s="119"/>
      <c r="ASQ239" s="47"/>
      <c r="ASR239" s="47"/>
      <c r="ASS239" s="48"/>
      <c r="AST239" s="49"/>
      <c r="ASU239" s="28"/>
      <c r="ASV239" s="196"/>
      <c r="ASW239" s="119"/>
      <c r="ASX239" s="47"/>
      <c r="ASY239" s="47"/>
      <c r="ASZ239" s="48"/>
      <c r="ATA239" s="49"/>
      <c r="ATB239" s="28"/>
      <c r="ATC239" s="196"/>
      <c r="ATD239" s="119"/>
      <c r="ATE239" s="47"/>
      <c r="ATF239" s="47"/>
      <c r="ATG239" s="48"/>
      <c r="ATH239" s="49"/>
      <c r="ATI239" s="28"/>
      <c r="ATJ239" s="196"/>
      <c r="ATK239" s="119"/>
      <c r="ATL239" s="47"/>
      <c r="ATM239" s="47"/>
      <c r="ATN239" s="48"/>
      <c r="ATO239" s="49"/>
      <c r="ATP239" s="28"/>
      <c r="ATQ239" s="196"/>
      <c r="ATR239" s="119"/>
      <c r="ATS239" s="47"/>
      <c r="ATT239" s="47"/>
      <c r="ATU239" s="48"/>
      <c r="ATV239" s="49"/>
      <c r="ATW239" s="28"/>
      <c r="ATX239" s="196"/>
      <c r="ATY239" s="119"/>
      <c r="ATZ239" s="47"/>
      <c r="AUA239" s="47"/>
      <c r="AUB239" s="48"/>
      <c r="AUC239" s="49"/>
      <c r="AUD239" s="28"/>
      <c r="AUE239" s="196"/>
      <c r="AUF239" s="119"/>
      <c r="AUG239" s="47"/>
      <c r="AUH239" s="47"/>
      <c r="AUI239" s="48"/>
      <c r="AUJ239" s="49"/>
      <c r="AUK239" s="28"/>
      <c r="AUL239" s="196"/>
      <c r="AUM239" s="119"/>
      <c r="AUN239" s="47"/>
      <c r="AUO239" s="47"/>
      <c r="AUP239" s="48"/>
      <c r="AUQ239" s="49"/>
      <c r="AUR239" s="28"/>
      <c r="AUS239" s="196"/>
      <c r="AUT239" s="119"/>
      <c r="AUU239" s="47"/>
      <c r="AUV239" s="47"/>
      <c r="AUW239" s="48"/>
      <c r="AUX239" s="49"/>
      <c r="AUY239" s="28"/>
      <c r="AUZ239" s="196"/>
      <c r="AVA239" s="119"/>
      <c r="AVB239" s="47"/>
      <c r="AVC239" s="47"/>
      <c r="AVD239" s="48"/>
      <c r="AVE239" s="49"/>
      <c r="AVF239" s="28"/>
      <c r="AVG239" s="196"/>
      <c r="AVH239" s="119"/>
      <c r="AVI239" s="47"/>
      <c r="AVJ239" s="47"/>
      <c r="AVK239" s="48"/>
      <c r="AVL239" s="49"/>
      <c r="AVM239" s="28"/>
      <c r="AVN239" s="196"/>
      <c r="AVO239" s="119"/>
      <c r="AVP239" s="47"/>
      <c r="AVQ239" s="47"/>
      <c r="AVR239" s="48"/>
      <c r="AVS239" s="49"/>
      <c r="AVT239" s="28"/>
      <c r="AVU239" s="196"/>
      <c r="AVV239" s="119"/>
      <c r="AVW239" s="47"/>
      <c r="AVX239" s="47"/>
      <c r="AVY239" s="48"/>
      <c r="AVZ239" s="49"/>
      <c r="AWA239" s="28"/>
      <c r="AWB239" s="196"/>
      <c r="AWC239" s="119"/>
      <c r="AWD239" s="47"/>
      <c r="AWE239" s="47"/>
      <c r="AWF239" s="48"/>
      <c r="AWG239" s="49"/>
      <c r="AWH239" s="28"/>
      <c r="AWI239" s="196"/>
      <c r="AWJ239" s="119"/>
      <c r="AWK239" s="47"/>
      <c r="AWL239" s="47"/>
      <c r="AWM239" s="48"/>
      <c r="AWN239" s="49"/>
      <c r="AWO239" s="28"/>
      <c r="AWP239" s="196"/>
      <c r="AWQ239" s="119"/>
      <c r="AWR239" s="47"/>
      <c r="AWS239" s="47"/>
      <c r="AWT239" s="48"/>
      <c r="AWU239" s="49"/>
      <c r="AWV239" s="28"/>
      <c r="AWW239" s="196"/>
      <c r="AWX239" s="119"/>
      <c r="AWY239" s="47"/>
      <c r="AWZ239" s="47"/>
      <c r="AXA239" s="48"/>
      <c r="AXB239" s="49"/>
      <c r="AXC239" s="28"/>
      <c r="AXD239" s="196"/>
      <c r="AXE239" s="119"/>
      <c r="AXF239" s="47"/>
      <c r="AXG239" s="47"/>
      <c r="AXH239" s="48"/>
      <c r="AXI239" s="49"/>
      <c r="AXJ239" s="28"/>
      <c r="AXK239" s="196"/>
      <c r="AXL239" s="119"/>
      <c r="AXM239" s="47"/>
      <c r="AXN239" s="47"/>
      <c r="AXO239" s="48"/>
      <c r="AXP239" s="49"/>
      <c r="AXQ239" s="28"/>
      <c r="AXR239" s="196"/>
      <c r="AXS239" s="119"/>
      <c r="AXT239" s="47"/>
      <c r="AXU239" s="47"/>
      <c r="AXV239" s="48"/>
      <c r="AXW239" s="49"/>
      <c r="AXX239" s="28"/>
      <c r="AXY239" s="196"/>
      <c r="AXZ239" s="119"/>
      <c r="AYA239" s="47"/>
      <c r="AYB239" s="47"/>
      <c r="AYC239" s="48"/>
      <c r="AYD239" s="49"/>
      <c r="AYE239" s="28"/>
      <c r="AYF239" s="196"/>
      <c r="AYG239" s="119"/>
      <c r="AYH239" s="47"/>
      <c r="AYI239" s="47"/>
      <c r="AYJ239" s="48"/>
      <c r="AYK239" s="49"/>
      <c r="AYL239" s="28"/>
      <c r="AYM239" s="196"/>
      <c r="AYN239" s="119"/>
      <c r="AYO239" s="47"/>
      <c r="AYP239" s="47"/>
      <c r="AYQ239" s="48"/>
      <c r="AYR239" s="49"/>
      <c r="AYS239" s="28"/>
      <c r="AYT239" s="196"/>
      <c r="AYU239" s="119"/>
      <c r="AYV239" s="47"/>
      <c r="AYW239" s="47"/>
      <c r="AYX239" s="48"/>
      <c r="AYY239" s="49"/>
      <c r="AYZ239" s="28"/>
      <c r="AZA239" s="196"/>
      <c r="AZB239" s="119"/>
      <c r="AZC239" s="47"/>
      <c r="AZD239" s="47"/>
      <c r="AZE239" s="48"/>
      <c r="AZF239" s="49"/>
      <c r="AZG239" s="28"/>
      <c r="AZH239" s="196"/>
      <c r="AZI239" s="119"/>
      <c r="AZJ239" s="47"/>
      <c r="AZK239" s="47"/>
      <c r="AZL239" s="48"/>
      <c r="AZM239" s="49"/>
      <c r="AZN239" s="28"/>
      <c r="AZO239" s="196"/>
      <c r="AZP239" s="119"/>
      <c r="AZQ239" s="47"/>
      <c r="AZR239" s="47"/>
      <c r="AZS239" s="48"/>
      <c r="AZT239" s="49"/>
      <c r="AZU239" s="28"/>
      <c r="AZV239" s="196"/>
      <c r="AZW239" s="119"/>
      <c r="AZX239" s="47"/>
      <c r="AZY239" s="47"/>
      <c r="AZZ239" s="48"/>
      <c r="BAA239" s="49"/>
      <c r="BAB239" s="28"/>
      <c r="BAC239" s="196"/>
      <c r="BAD239" s="119"/>
      <c r="BAE239" s="47"/>
      <c r="BAF239" s="47"/>
      <c r="BAG239" s="48"/>
      <c r="BAH239" s="49"/>
      <c r="BAI239" s="28"/>
      <c r="BAJ239" s="196"/>
      <c r="BAK239" s="119"/>
      <c r="BAL239" s="47"/>
      <c r="BAM239" s="47"/>
      <c r="BAN239" s="48"/>
      <c r="BAO239" s="49"/>
      <c r="BAP239" s="28"/>
      <c r="BAQ239" s="196"/>
      <c r="BAR239" s="119"/>
      <c r="BAS239" s="47"/>
      <c r="BAT239" s="47"/>
      <c r="BAU239" s="48"/>
      <c r="BAV239" s="49"/>
      <c r="BAW239" s="28"/>
      <c r="BAX239" s="196"/>
      <c r="BAY239" s="119"/>
      <c r="BAZ239" s="47"/>
      <c r="BBA239" s="47"/>
      <c r="BBB239" s="48"/>
      <c r="BBC239" s="49"/>
      <c r="BBD239" s="28"/>
      <c r="BBE239" s="196"/>
      <c r="BBF239" s="119"/>
      <c r="BBG239" s="47"/>
      <c r="BBH239" s="47"/>
      <c r="BBI239" s="48"/>
      <c r="BBJ239" s="49"/>
      <c r="BBK239" s="28"/>
      <c r="BBL239" s="196"/>
      <c r="BBM239" s="119"/>
      <c r="BBN239" s="47"/>
      <c r="BBO239" s="47"/>
      <c r="BBP239" s="48"/>
      <c r="BBQ239" s="49"/>
      <c r="BBR239" s="28"/>
      <c r="BBS239" s="196"/>
      <c r="BBT239" s="119"/>
      <c r="BBU239" s="47"/>
      <c r="BBV239" s="47"/>
      <c r="BBW239" s="48"/>
      <c r="BBX239" s="49"/>
      <c r="BBY239" s="28"/>
      <c r="BBZ239" s="196"/>
      <c r="BCA239" s="119"/>
      <c r="BCB239" s="47"/>
      <c r="BCC239" s="47"/>
      <c r="BCD239" s="48"/>
      <c r="BCE239" s="49"/>
      <c r="BCF239" s="28"/>
      <c r="BCG239" s="196"/>
      <c r="BCH239" s="119"/>
      <c r="BCI239" s="47"/>
      <c r="BCJ239" s="47"/>
      <c r="BCK239" s="48"/>
      <c r="BCL239" s="49"/>
      <c r="BCM239" s="28"/>
      <c r="BCN239" s="196"/>
      <c r="BCO239" s="119"/>
      <c r="BCP239" s="47"/>
      <c r="BCQ239" s="47"/>
      <c r="BCR239" s="48"/>
      <c r="BCS239" s="49"/>
      <c r="BCT239" s="28"/>
      <c r="BCU239" s="196"/>
      <c r="BCV239" s="119"/>
      <c r="BCW239" s="47"/>
      <c r="BCX239" s="47"/>
      <c r="BCY239" s="48"/>
      <c r="BCZ239" s="49"/>
      <c r="BDA239" s="28"/>
      <c r="BDB239" s="196"/>
      <c r="BDC239" s="119"/>
      <c r="BDD239" s="47"/>
      <c r="BDE239" s="47"/>
      <c r="BDF239" s="48"/>
      <c r="BDG239" s="49"/>
      <c r="BDH239" s="28"/>
      <c r="BDI239" s="196"/>
      <c r="BDJ239" s="119"/>
      <c r="BDK239" s="47"/>
      <c r="BDL239" s="47"/>
      <c r="BDM239" s="48"/>
      <c r="BDN239" s="49"/>
      <c r="BDO239" s="28"/>
      <c r="BDP239" s="196"/>
      <c r="BDQ239" s="119"/>
      <c r="BDR239" s="47"/>
      <c r="BDS239" s="47"/>
      <c r="BDT239" s="48"/>
      <c r="BDU239" s="49"/>
      <c r="BDV239" s="28"/>
      <c r="BDW239" s="196"/>
      <c r="BDX239" s="119"/>
      <c r="BDY239" s="47"/>
      <c r="BDZ239" s="47"/>
      <c r="BEA239" s="48"/>
      <c r="BEB239" s="49"/>
      <c r="BEC239" s="28"/>
      <c r="BED239" s="196"/>
      <c r="BEE239" s="119"/>
      <c r="BEF239" s="47"/>
      <c r="BEG239" s="47"/>
      <c r="BEH239" s="48"/>
      <c r="BEI239" s="49"/>
      <c r="BEJ239" s="28"/>
      <c r="BEK239" s="196"/>
      <c r="BEL239" s="119"/>
      <c r="BEM239" s="47"/>
      <c r="BEN239" s="47"/>
      <c r="BEO239" s="48"/>
      <c r="BEP239" s="49"/>
      <c r="BEQ239" s="28"/>
      <c r="BER239" s="196"/>
      <c r="BES239" s="119"/>
      <c r="BET239" s="47"/>
      <c r="BEU239" s="47"/>
      <c r="BEV239" s="48"/>
      <c r="BEW239" s="49"/>
      <c r="BEX239" s="28"/>
      <c r="BEY239" s="196"/>
      <c r="BEZ239" s="119"/>
      <c r="BFA239" s="47"/>
      <c r="BFB239" s="47"/>
      <c r="BFC239" s="48"/>
      <c r="BFD239" s="49"/>
      <c r="BFE239" s="28"/>
      <c r="BFF239" s="196"/>
      <c r="BFG239" s="119"/>
      <c r="BFH239" s="47"/>
      <c r="BFI239" s="47"/>
      <c r="BFJ239" s="48"/>
      <c r="BFK239" s="49"/>
      <c r="BFL239" s="28"/>
      <c r="BFM239" s="196"/>
      <c r="BFN239" s="119"/>
      <c r="BFO239" s="47"/>
      <c r="BFP239" s="47"/>
      <c r="BFQ239" s="48"/>
      <c r="BFR239" s="49"/>
      <c r="BFS239" s="28"/>
      <c r="BFT239" s="196"/>
      <c r="BFU239" s="119"/>
      <c r="BFV239" s="47"/>
      <c r="BFW239" s="47"/>
      <c r="BFX239" s="48"/>
      <c r="BFY239" s="49"/>
      <c r="BFZ239" s="28"/>
      <c r="BGA239" s="196"/>
      <c r="BGB239" s="119"/>
      <c r="BGC239" s="47"/>
      <c r="BGD239" s="47"/>
      <c r="BGE239" s="48"/>
      <c r="BGF239" s="49"/>
      <c r="BGG239" s="28"/>
      <c r="BGH239" s="196"/>
      <c r="BGI239" s="119"/>
      <c r="BGJ239" s="47"/>
      <c r="BGK239" s="47"/>
      <c r="BGL239" s="48"/>
      <c r="BGM239" s="49"/>
      <c r="BGN239" s="28"/>
      <c r="BGO239" s="196"/>
      <c r="BGP239" s="119"/>
      <c r="BGQ239" s="47"/>
      <c r="BGR239" s="47"/>
      <c r="BGS239" s="48"/>
      <c r="BGT239" s="49"/>
      <c r="BGU239" s="28"/>
      <c r="BGV239" s="196"/>
      <c r="BGW239" s="119"/>
      <c r="BGX239" s="47"/>
      <c r="BGY239" s="47"/>
      <c r="BGZ239" s="48"/>
      <c r="BHA239" s="49"/>
      <c r="BHB239" s="28"/>
      <c r="BHC239" s="196"/>
      <c r="BHD239" s="119"/>
      <c r="BHE239" s="47"/>
      <c r="BHF239" s="47"/>
      <c r="BHG239" s="48"/>
      <c r="BHH239" s="49"/>
      <c r="BHI239" s="28"/>
      <c r="BHJ239" s="196"/>
      <c r="BHK239" s="119"/>
      <c r="BHL239" s="47"/>
      <c r="BHM239" s="47"/>
      <c r="BHN239" s="48"/>
      <c r="BHO239" s="49"/>
      <c r="BHP239" s="28"/>
      <c r="BHQ239" s="196"/>
      <c r="BHR239" s="119"/>
      <c r="BHS239" s="47"/>
      <c r="BHT239" s="47"/>
      <c r="BHU239" s="48"/>
      <c r="BHV239" s="49"/>
      <c r="BHW239" s="28"/>
      <c r="BHX239" s="196"/>
      <c r="BHY239" s="119"/>
      <c r="BHZ239" s="47"/>
      <c r="BIA239" s="47"/>
      <c r="BIB239" s="48"/>
      <c r="BIC239" s="49"/>
      <c r="BID239" s="28"/>
      <c r="BIE239" s="196"/>
      <c r="BIF239" s="119"/>
      <c r="BIG239" s="47"/>
      <c r="BIH239" s="47"/>
      <c r="BII239" s="48"/>
      <c r="BIJ239" s="49"/>
      <c r="BIK239" s="28"/>
      <c r="BIL239" s="196"/>
      <c r="BIM239" s="119"/>
      <c r="BIN239" s="47"/>
      <c r="BIO239" s="47"/>
      <c r="BIP239" s="48"/>
      <c r="BIQ239" s="49"/>
      <c r="BIR239" s="28"/>
      <c r="BIS239" s="196"/>
      <c r="BIT239" s="119"/>
      <c r="BIU239" s="47"/>
      <c r="BIV239" s="47"/>
      <c r="BIW239" s="48"/>
      <c r="BIX239" s="49"/>
      <c r="BIY239" s="28"/>
      <c r="BIZ239" s="196"/>
      <c r="BJA239" s="119"/>
      <c r="BJB239" s="47"/>
      <c r="BJC239" s="47"/>
      <c r="BJD239" s="48"/>
      <c r="BJE239" s="49"/>
      <c r="BJF239" s="28"/>
      <c r="BJG239" s="196"/>
      <c r="BJH239" s="119"/>
      <c r="BJI239" s="47"/>
      <c r="BJJ239" s="47"/>
      <c r="BJK239" s="48"/>
      <c r="BJL239" s="49"/>
      <c r="BJM239" s="28"/>
      <c r="BJN239" s="196"/>
      <c r="BJO239" s="119"/>
      <c r="BJP239" s="47"/>
      <c r="BJQ239" s="47"/>
      <c r="BJR239" s="48"/>
      <c r="BJS239" s="49"/>
      <c r="BJT239" s="28"/>
      <c r="BJU239" s="196"/>
      <c r="BJV239" s="119"/>
      <c r="BJW239" s="47"/>
      <c r="BJX239" s="47"/>
      <c r="BJY239" s="48"/>
      <c r="BJZ239" s="49"/>
      <c r="BKA239" s="28"/>
      <c r="BKB239" s="196"/>
      <c r="BKC239" s="119"/>
      <c r="BKD239" s="47"/>
      <c r="BKE239" s="47"/>
      <c r="BKF239" s="48"/>
      <c r="BKG239" s="49"/>
      <c r="BKH239" s="28"/>
      <c r="BKI239" s="196"/>
      <c r="BKJ239" s="119"/>
      <c r="BKK239" s="47"/>
      <c r="BKL239" s="47"/>
      <c r="BKM239" s="48"/>
      <c r="BKN239" s="49"/>
      <c r="BKO239" s="28"/>
      <c r="BKP239" s="196"/>
      <c r="BKQ239" s="119"/>
      <c r="BKR239" s="47"/>
      <c r="BKS239" s="47"/>
      <c r="BKT239" s="48"/>
      <c r="BKU239" s="49"/>
      <c r="BKV239" s="28"/>
      <c r="BKW239" s="196"/>
      <c r="BKX239" s="119"/>
      <c r="BKY239" s="47"/>
      <c r="BKZ239" s="47"/>
      <c r="BLA239" s="48"/>
      <c r="BLB239" s="49"/>
      <c r="BLC239" s="28"/>
      <c r="BLD239" s="196"/>
      <c r="BLE239" s="119"/>
      <c r="BLF239" s="47"/>
      <c r="BLG239" s="47"/>
      <c r="BLH239" s="48"/>
      <c r="BLI239" s="49"/>
      <c r="BLJ239" s="28"/>
      <c r="BLK239" s="196"/>
      <c r="BLL239" s="119"/>
      <c r="BLM239" s="47"/>
      <c r="BLN239" s="47"/>
      <c r="BLO239" s="48"/>
      <c r="BLP239" s="49"/>
      <c r="BLQ239" s="28"/>
      <c r="BLR239" s="196"/>
      <c r="BLS239" s="119"/>
      <c r="BLT239" s="47"/>
      <c r="BLU239" s="47"/>
      <c r="BLV239" s="48"/>
      <c r="BLW239" s="49"/>
      <c r="BLX239" s="28"/>
      <c r="BLY239" s="196"/>
      <c r="BLZ239" s="119"/>
      <c r="BMA239" s="47"/>
      <c r="BMB239" s="47"/>
      <c r="BMC239" s="48"/>
      <c r="BMD239" s="49"/>
      <c r="BME239" s="28"/>
      <c r="BMF239" s="196"/>
      <c r="BMG239" s="119"/>
      <c r="BMH239" s="47"/>
      <c r="BMI239" s="47"/>
      <c r="BMJ239" s="48"/>
      <c r="BMK239" s="49"/>
      <c r="BML239" s="28"/>
      <c r="BMM239" s="196"/>
      <c r="BMN239" s="119"/>
      <c r="BMO239" s="47"/>
      <c r="BMP239" s="47"/>
      <c r="BMQ239" s="48"/>
      <c r="BMR239" s="49"/>
      <c r="BMS239" s="28"/>
      <c r="BMT239" s="196"/>
      <c r="BMU239" s="119"/>
      <c r="BMV239" s="47"/>
      <c r="BMW239" s="47"/>
      <c r="BMX239" s="48"/>
      <c r="BMY239" s="49"/>
      <c r="BMZ239" s="28"/>
      <c r="BNA239" s="196"/>
      <c r="BNB239" s="119"/>
      <c r="BNC239" s="47"/>
      <c r="BND239" s="47"/>
      <c r="BNE239" s="48"/>
      <c r="BNF239" s="49"/>
      <c r="BNG239" s="28"/>
      <c r="BNH239" s="196"/>
      <c r="BNI239" s="119"/>
      <c r="BNJ239" s="47"/>
      <c r="BNK239" s="47"/>
      <c r="BNL239" s="48"/>
      <c r="BNM239" s="49"/>
      <c r="BNN239" s="28"/>
      <c r="BNO239" s="196"/>
      <c r="BNP239" s="119"/>
      <c r="BNQ239" s="47"/>
      <c r="BNR239" s="47"/>
      <c r="BNS239" s="48"/>
      <c r="BNT239" s="49"/>
      <c r="BNU239" s="28"/>
      <c r="BNV239" s="196"/>
      <c r="BNW239" s="119"/>
      <c r="BNX239" s="47"/>
      <c r="BNY239" s="47"/>
      <c r="BNZ239" s="48"/>
      <c r="BOA239" s="49"/>
      <c r="BOB239" s="28"/>
      <c r="BOC239" s="196"/>
      <c r="BOD239" s="119"/>
      <c r="BOE239" s="47"/>
      <c r="BOF239" s="47"/>
      <c r="BOG239" s="48"/>
      <c r="BOH239" s="49"/>
      <c r="BOI239" s="28"/>
      <c r="BOJ239" s="196"/>
      <c r="BOK239" s="119"/>
      <c r="BOL239" s="47"/>
      <c r="BOM239" s="47"/>
      <c r="BON239" s="48"/>
      <c r="BOO239" s="49"/>
      <c r="BOP239" s="28"/>
      <c r="BOQ239" s="196"/>
      <c r="BOR239" s="119"/>
      <c r="BOS239" s="47"/>
      <c r="BOT239" s="47"/>
      <c r="BOU239" s="48"/>
      <c r="BOV239" s="49"/>
      <c r="BOW239" s="28"/>
      <c r="BOX239" s="196"/>
      <c r="BOY239" s="119"/>
      <c r="BOZ239" s="47"/>
      <c r="BPA239" s="47"/>
      <c r="BPB239" s="48"/>
      <c r="BPC239" s="49"/>
      <c r="BPD239" s="28"/>
      <c r="BPE239" s="196"/>
      <c r="BPF239" s="119"/>
      <c r="BPG239" s="47"/>
      <c r="BPH239" s="47"/>
      <c r="BPI239" s="48"/>
      <c r="BPJ239" s="49"/>
      <c r="BPK239" s="28"/>
      <c r="BPL239" s="196"/>
      <c r="BPM239" s="119"/>
      <c r="BPN239" s="47"/>
      <c r="BPO239" s="47"/>
      <c r="BPP239" s="48"/>
      <c r="BPQ239" s="49"/>
      <c r="BPR239" s="28"/>
      <c r="BPS239" s="196"/>
      <c r="BPT239" s="119"/>
      <c r="BPU239" s="47"/>
      <c r="BPV239" s="47"/>
      <c r="BPW239" s="48"/>
      <c r="BPX239" s="49"/>
      <c r="BPY239" s="28"/>
      <c r="BPZ239" s="196"/>
      <c r="BQA239" s="119"/>
      <c r="BQB239" s="47"/>
      <c r="BQC239" s="47"/>
      <c r="BQD239" s="48"/>
      <c r="BQE239" s="49"/>
      <c r="BQF239" s="28"/>
      <c r="BQG239" s="196"/>
      <c r="BQH239" s="119"/>
      <c r="BQI239" s="47"/>
      <c r="BQJ239" s="47"/>
      <c r="BQK239" s="48"/>
      <c r="BQL239" s="49"/>
      <c r="BQM239" s="28"/>
      <c r="BQN239" s="196"/>
      <c r="BQO239" s="119"/>
      <c r="BQP239" s="47"/>
      <c r="BQQ239" s="47"/>
      <c r="BQR239" s="48"/>
      <c r="BQS239" s="49"/>
      <c r="BQT239" s="28"/>
      <c r="BQU239" s="196"/>
      <c r="BQV239" s="119"/>
      <c r="BQW239" s="47"/>
      <c r="BQX239" s="47"/>
      <c r="BQY239" s="48"/>
      <c r="BQZ239" s="49"/>
      <c r="BRA239" s="28"/>
      <c r="BRB239" s="196"/>
      <c r="BRC239" s="119"/>
      <c r="BRD239" s="47"/>
      <c r="BRE239" s="47"/>
      <c r="BRF239" s="48"/>
      <c r="BRG239" s="49"/>
      <c r="BRH239" s="28"/>
      <c r="BRI239" s="196"/>
      <c r="BRJ239" s="119"/>
      <c r="BRK239" s="47"/>
      <c r="BRL239" s="47"/>
      <c r="BRM239" s="48"/>
      <c r="BRN239" s="49"/>
      <c r="BRO239" s="28"/>
      <c r="BRP239" s="196"/>
      <c r="BRQ239" s="119"/>
      <c r="BRR239" s="47"/>
      <c r="BRS239" s="47"/>
      <c r="BRT239" s="48"/>
      <c r="BRU239" s="49"/>
      <c r="BRV239" s="28"/>
      <c r="BRW239" s="196"/>
      <c r="BRX239" s="119"/>
      <c r="BRY239" s="47"/>
      <c r="BRZ239" s="47"/>
      <c r="BSA239" s="48"/>
      <c r="BSB239" s="49"/>
      <c r="BSC239" s="28"/>
      <c r="BSD239" s="196"/>
      <c r="BSE239" s="119"/>
      <c r="BSF239" s="47"/>
      <c r="BSG239" s="47"/>
      <c r="BSH239" s="48"/>
      <c r="BSI239" s="49"/>
      <c r="BSJ239" s="28"/>
      <c r="BSK239" s="196"/>
      <c r="BSL239" s="119"/>
      <c r="BSM239" s="47"/>
      <c r="BSN239" s="47"/>
      <c r="BSO239" s="48"/>
      <c r="BSP239" s="49"/>
      <c r="BSQ239" s="28"/>
      <c r="BSR239" s="196"/>
      <c r="BSS239" s="119"/>
      <c r="BST239" s="47"/>
      <c r="BSU239" s="47"/>
      <c r="BSV239" s="48"/>
      <c r="BSW239" s="49"/>
      <c r="BSX239" s="28"/>
      <c r="BSY239" s="196"/>
      <c r="BSZ239" s="119"/>
      <c r="BTA239" s="47"/>
      <c r="BTB239" s="47"/>
      <c r="BTC239" s="48"/>
      <c r="BTD239" s="49"/>
      <c r="BTE239" s="28"/>
      <c r="BTF239" s="196"/>
      <c r="BTG239" s="119"/>
      <c r="BTH239" s="47"/>
      <c r="BTI239" s="47"/>
      <c r="BTJ239" s="48"/>
      <c r="BTK239" s="49"/>
      <c r="BTL239" s="28"/>
      <c r="BTM239" s="196"/>
      <c r="BTN239" s="119"/>
      <c r="BTO239" s="47"/>
      <c r="BTP239" s="47"/>
      <c r="BTQ239" s="48"/>
      <c r="BTR239" s="49"/>
      <c r="BTS239" s="28"/>
      <c r="BTT239" s="196"/>
      <c r="BTU239" s="119"/>
      <c r="BTV239" s="47"/>
      <c r="BTW239" s="47"/>
      <c r="BTX239" s="48"/>
      <c r="BTY239" s="49"/>
      <c r="BTZ239" s="28"/>
      <c r="BUA239" s="196"/>
      <c r="BUB239" s="119"/>
      <c r="BUC239" s="47"/>
      <c r="BUD239" s="47"/>
      <c r="BUE239" s="48"/>
      <c r="BUF239" s="49"/>
      <c r="BUG239" s="28"/>
      <c r="BUH239" s="196"/>
      <c r="BUI239" s="119"/>
      <c r="BUJ239" s="47"/>
      <c r="BUK239" s="47"/>
      <c r="BUL239" s="48"/>
      <c r="BUM239" s="49"/>
      <c r="BUN239" s="28"/>
      <c r="BUO239" s="196"/>
      <c r="BUP239" s="119"/>
      <c r="BUQ239" s="47"/>
      <c r="BUR239" s="47"/>
      <c r="BUS239" s="48"/>
      <c r="BUT239" s="49"/>
      <c r="BUU239" s="28"/>
      <c r="BUV239" s="196"/>
      <c r="BUW239" s="119"/>
      <c r="BUX239" s="47"/>
      <c r="BUY239" s="47"/>
      <c r="BUZ239" s="48"/>
      <c r="BVA239" s="49"/>
      <c r="BVB239" s="28"/>
      <c r="BVC239" s="196"/>
      <c r="BVD239" s="119"/>
      <c r="BVE239" s="47"/>
      <c r="BVF239" s="47"/>
      <c r="BVG239" s="48"/>
      <c r="BVH239" s="49"/>
      <c r="BVI239" s="28"/>
      <c r="BVJ239" s="196"/>
      <c r="BVK239" s="119"/>
      <c r="BVL239" s="47"/>
      <c r="BVM239" s="47"/>
      <c r="BVN239" s="48"/>
      <c r="BVO239" s="49"/>
      <c r="BVP239" s="28"/>
      <c r="BVQ239" s="196"/>
      <c r="BVR239" s="119"/>
      <c r="BVS239" s="47"/>
      <c r="BVT239" s="47"/>
      <c r="BVU239" s="48"/>
      <c r="BVV239" s="49"/>
      <c r="BVW239" s="28"/>
      <c r="BVX239" s="196"/>
      <c r="BVY239" s="119"/>
      <c r="BVZ239" s="47"/>
      <c r="BWA239" s="47"/>
      <c r="BWB239" s="48"/>
      <c r="BWC239" s="49"/>
      <c r="BWD239" s="28"/>
      <c r="BWE239" s="196"/>
      <c r="BWF239" s="119"/>
      <c r="BWG239" s="47"/>
      <c r="BWH239" s="47"/>
      <c r="BWI239" s="48"/>
      <c r="BWJ239" s="49"/>
      <c r="BWK239" s="28"/>
      <c r="BWL239" s="196"/>
      <c r="BWM239" s="119"/>
      <c r="BWN239" s="47"/>
      <c r="BWO239" s="47"/>
      <c r="BWP239" s="48"/>
      <c r="BWQ239" s="49"/>
      <c r="BWR239" s="28"/>
      <c r="BWS239" s="196"/>
      <c r="BWT239" s="119"/>
      <c r="BWU239" s="47"/>
      <c r="BWV239" s="47"/>
      <c r="BWW239" s="48"/>
      <c r="BWX239" s="49"/>
      <c r="BWY239" s="28"/>
      <c r="BWZ239" s="196"/>
      <c r="BXA239" s="119"/>
      <c r="BXB239" s="47"/>
      <c r="BXC239" s="47"/>
      <c r="BXD239" s="48"/>
      <c r="BXE239" s="49"/>
      <c r="BXF239" s="28"/>
      <c r="BXG239" s="196"/>
      <c r="BXH239" s="119"/>
      <c r="BXI239" s="47"/>
      <c r="BXJ239" s="47"/>
      <c r="BXK239" s="48"/>
      <c r="BXL239" s="49"/>
      <c r="BXM239" s="28"/>
      <c r="BXN239" s="196"/>
      <c r="BXO239" s="119"/>
      <c r="BXP239" s="47"/>
      <c r="BXQ239" s="47"/>
      <c r="BXR239" s="48"/>
      <c r="BXS239" s="49"/>
      <c r="BXT239" s="28"/>
      <c r="BXU239" s="196"/>
      <c r="BXV239" s="119"/>
      <c r="BXW239" s="47"/>
      <c r="BXX239" s="47"/>
      <c r="BXY239" s="48"/>
      <c r="BXZ239" s="49"/>
      <c r="BYA239" s="28"/>
      <c r="BYB239" s="196"/>
      <c r="BYC239" s="119"/>
      <c r="BYD239" s="47"/>
      <c r="BYE239" s="47"/>
      <c r="BYF239" s="48"/>
      <c r="BYG239" s="49"/>
      <c r="BYH239" s="28"/>
      <c r="BYI239" s="196"/>
      <c r="BYJ239" s="119"/>
      <c r="BYK239" s="47"/>
      <c r="BYL239" s="47"/>
      <c r="BYM239" s="48"/>
      <c r="BYN239" s="49"/>
      <c r="BYO239" s="28"/>
      <c r="BYP239" s="196"/>
      <c r="BYQ239" s="119"/>
      <c r="BYR239" s="47"/>
      <c r="BYS239" s="47"/>
      <c r="BYT239" s="48"/>
      <c r="BYU239" s="49"/>
      <c r="BYV239" s="28"/>
      <c r="BYW239" s="196"/>
      <c r="BYX239" s="119"/>
      <c r="BYY239" s="47"/>
      <c r="BYZ239" s="47"/>
      <c r="BZA239" s="48"/>
      <c r="BZB239" s="49"/>
      <c r="BZC239" s="28"/>
      <c r="BZD239" s="196"/>
      <c r="BZE239" s="119"/>
      <c r="BZF239" s="47"/>
      <c r="BZG239" s="47"/>
      <c r="BZH239" s="48"/>
      <c r="BZI239" s="49"/>
      <c r="BZJ239" s="28"/>
      <c r="BZK239" s="196"/>
      <c r="BZL239" s="119"/>
      <c r="BZM239" s="47"/>
      <c r="BZN239" s="47"/>
      <c r="BZO239" s="48"/>
      <c r="BZP239" s="49"/>
      <c r="BZQ239" s="28"/>
      <c r="BZR239" s="196"/>
      <c r="BZS239" s="119"/>
      <c r="BZT239" s="47"/>
      <c r="BZU239" s="47"/>
      <c r="BZV239" s="48"/>
      <c r="BZW239" s="49"/>
      <c r="BZX239" s="28"/>
      <c r="BZY239" s="196"/>
      <c r="BZZ239" s="119"/>
      <c r="CAA239" s="47"/>
      <c r="CAB239" s="47"/>
      <c r="CAC239" s="48"/>
      <c r="CAD239" s="49"/>
      <c r="CAE239" s="28"/>
      <c r="CAF239" s="196"/>
      <c r="CAG239" s="119"/>
      <c r="CAH239" s="47"/>
      <c r="CAI239" s="47"/>
      <c r="CAJ239" s="48"/>
      <c r="CAK239" s="49"/>
      <c r="CAL239" s="28"/>
      <c r="CAM239" s="196"/>
      <c r="CAN239" s="119"/>
      <c r="CAO239" s="47"/>
      <c r="CAP239" s="47"/>
      <c r="CAQ239" s="48"/>
      <c r="CAR239" s="49"/>
      <c r="CAS239" s="28"/>
      <c r="CAT239" s="196"/>
      <c r="CAU239" s="119"/>
      <c r="CAV239" s="47"/>
      <c r="CAW239" s="47"/>
      <c r="CAX239" s="48"/>
      <c r="CAY239" s="49"/>
      <c r="CAZ239" s="28"/>
      <c r="CBA239" s="196"/>
      <c r="CBB239" s="119"/>
      <c r="CBC239" s="47"/>
      <c r="CBD239" s="47"/>
      <c r="CBE239" s="48"/>
      <c r="CBF239" s="49"/>
      <c r="CBG239" s="28"/>
      <c r="CBH239" s="196"/>
      <c r="CBI239" s="119"/>
      <c r="CBJ239" s="47"/>
      <c r="CBK239" s="47"/>
      <c r="CBL239" s="48"/>
      <c r="CBM239" s="49"/>
      <c r="CBN239" s="28"/>
      <c r="CBO239" s="196"/>
      <c r="CBP239" s="119"/>
      <c r="CBQ239" s="47"/>
      <c r="CBR239" s="47"/>
      <c r="CBS239" s="48"/>
      <c r="CBT239" s="49"/>
      <c r="CBU239" s="28"/>
      <c r="CBV239" s="196"/>
      <c r="CBW239" s="119"/>
      <c r="CBX239" s="47"/>
      <c r="CBY239" s="47"/>
      <c r="CBZ239" s="48"/>
      <c r="CCA239" s="49"/>
      <c r="CCB239" s="28"/>
      <c r="CCC239" s="196"/>
      <c r="CCD239" s="119"/>
      <c r="CCE239" s="47"/>
      <c r="CCF239" s="47"/>
      <c r="CCG239" s="48"/>
      <c r="CCH239" s="49"/>
      <c r="CCI239" s="28"/>
      <c r="CCJ239" s="196"/>
      <c r="CCK239" s="119"/>
      <c r="CCL239" s="47"/>
      <c r="CCM239" s="47"/>
      <c r="CCN239" s="48"/>
      <c r="CCO239" s="49"/>
      <c r="CCP239" s="28"/>
      <c r="CCQ239" s="196"/>
      <c r="CCR239" s="119"/>
      <c r="CCS239" s="47"/>
      <c r="CCT239" s="47"/>
      <c r="CCU239" s="48"/>
      <c r="CCV239" s="49"/>
      <c r="CCW239" s="28"/>
      <c r="CCX239" s="196"/>
      <c r="CCY239" s="119"/>
      <c r="CCZ239" s="47"/>
      <c r="CDA239" s="47"/>
      <c r="CDB239" s="48"/>
      <c r="CDC239" s="49"/>
      <c r="CDD239" s="28"/>
      <c r="CDE239" s="196"/>
      <c r="CDF239" s="119"/>
      <c r="CDG239" s="47"/>
      <c r="CDH239" s="47"/>
      <c r="CDI239" s="48"/>
      <c r="CDJ239" s="49"/>
      <c r="CDK239" s="28"/>
      <c r="CDL239" s="196"/>
      <c r="CDM239" s="119"/>
      <c r="CDN239" s="47"/>
      <c r="CDO239" s="47"/>
      <c r="CDP239" s="48"/>
      <c r="CDQ239" s="49"/>
      <c r="CDR239" s="28"/>
      <c r="CDS239" s="196"/>
      <c r="CDT239" s="119"/>
      <c r="CDU239" s="47"/>
      <c r="CDV239" s="47"/>
      <c r="CDW239" s="48"/>
      <c r="CDX239" s="49"/>
      <c r="CDY239" s="28"/>
      <c r="CDZ239" s="196"/>
      <c r="CEA239" s="119"/>
      <c r="CEB239" s="47"/>
      <c r="CEC239" s="47"/>
      <c r="CED239" s="48"/>
      <c r="CEE239" s="49"/>
      <c r="CEF239" s="28"/>
      <c r="CEG239" s="196"/>
      <c r="CEH239" s="119"/>
      <c r="CEI239" s="47"/>
      <c r="CEJ239" s="47"/>
      <c r="CEK239" s="48"/>
      <c r="CEL239" s="49"/>
      <c r="CEM239" s="28"/>
      <c r="CEN239" s="196"/>
      <c r="CEO239" s="119"/>
      <c r="CEP239" s="47"/>
      <c r="CEQ239" s="47"/>
      <c r="CER239" s="48"/>
      <c r="CES239" s="49"/>
      <c r="CET239" s="28"/>
      <c r="CEU239" s="196"/>
      <c r="CEV239" s="119"/>
      <c r="CEW239" s="47"/>
      <c r="CEX239" s="47"/>
      <c r="CEY239" s="48"/>
      <c r="CEZ239" s="49"/>
      <c r="CFA239" s="28"/>
      <c r="CFB239" s="196"/>
      <c r="CFC239" s="119"/>
      <c r="CFD239" s="47"/>
      <c r="CFE239" s="47"/>
      <c r="CFF239" s="48"/>
      <c r="CFG239" s="49"/>
      <c r="CFH239" s="28"/>
      <c r="CFI239" s="196"/>
      <c r="CFJ239" s="119"/>
      <c r="CFK239" s="47"/>
      <c r="CFL239" s="47"/>
      <c r="CFM239" s="48"/>
      <c r="CFN239" s="49"/>
      <c r="CFO239" s="28"/>
      <c r="CFP239" s="196"/>
      <c r="CFQ239" s="119"/>
      <c r="CFR239" s="47"/>
      <c r="CFS239" s="47"/>
      <c r="CFT239" s="48"/>
      <c r="CFU239" s="49"/>
      <c r="CFV239" s="28"/>
      <c r="CFW239" s="196"/>
      <c r="CFX239" s="119"/>
      <c r="CFY239" s="47"/>
      <c r="CFZ239" s="47"/>
      <c r="CGA239" s="48"/>
      <c r="CGB239" s="49"/>
      <c r="CGC239" s="28"/>
      <c r="CGD239" s="196"/>
      <c r="CGE239" s="119"/>
      <c r="CGF239" s="47"/>
      <c r="CGG239" s="47"/>
      <c r="CGH239" s="48"/>
      <c r="CGI239" s="49"/>
      <c r="CGJ239" s="28"/>
      <c r="CGK239" s="196"/>
      <c r="CGL239" s="119"/>
      <c r="CGM239" s="47"/>
      <c r="CGN239" s="47"/>
      <c r="CGO239" s="48"/>
      <c r="CGP239" s="49"/>
      <c r="CGQ239" s="28"/>
      <c r="CGR239" s="196"/>
      <c r="CGS239" s="119"/>
      <c r="CGT239" s="47"/>
      <c r="CGU239" s="47"/>
      <c r="CGV239" s="48"/>
      <c r="CGW239" s="49"/>
      <c r="CGX239" s="28"/>
      <c r="CGY239" s="196"/>
      <c r="CGZ239" s="119"/>
      <c r="CHA239" s="47"/>
      <c r="CHB239" s="47"/>
      <c r="CHC239" s="48"/>
      <c r="CHD239" s="49"/>
      <c r="CHE239" s="28"/>
      <c r="CHF239" s="196"/>
      <c r="CHG239" s="119"/>
      <c r="CHH239" s="47"/>
      <c r="CHI239" s="47"/>
      <c r="CHJ239" s="48"/>
      <c r="CHK239" s="49"/>
      <c r="CHL239" s="28"/>
      <c r="CHM239" s="196"/>
      <c r="CHN239" s="119"/>
      <c r="CHO239" s="47"/>
      <c r="CHP239" s="47"/>
      <c r="CHQ239" s="48"/>
      <c r="CHR239" s="49"/>
      <c r="CHS239" s="28"/>
      <c r="CHT239" s="196"/>
      <c r="CHU239" s="119"/>
      <c r="CHV239" s="47"/>
      <c r="CHW239" s="47"/>
      <c r="CHX239" s="48"/>
      <c r="CHY239" s="49"/>
      <c r="CHZ239" s="28"/>
      <c r="CIA239" s="196"/>
      <c r="CIB239" s="119"/>
      <c r="CIC239" s="47"/>
      <c r="CID239" s="47"/>
      <c r="CIE239" s="48"/>
      <c r="CIF239" s="49"/>
      <c r="CIG239" s="28"/>
      <c r="CIH239" s="196"/>
      <c r="CII239" s="119"/>
      <c r="CIJ239" s="47"/>
      <c r="CIK239" s="47"/>
      <c r="CIL239" s="48"/>
      <c r="CIM239" s="49"/>
      <c r="CIN239" s="28"/>
      <c r="CIO239" s="196"/>
      <c r="CIP239" s="119"/>
      <c r="CIQ239" s="47"/>
      <c r="CIR239" s="47"/>
      <c r="CIS239" s="48"/>
      <c r="CIT239" s="49"/>
      <c r="CIU239" s="28"/>
      <c r="CIV239" s="196"/>
      <c r="CIW239" s="119"/>
      <c r="CIX239" s="47"/>
      <c r="CIY239" s="47"/>
      <c r="CIZ239" s="48"/>
      <c r="CJA239" s="49"/>
      <c r="CJB239" s="28"/>
      <c r="CJC239" s="196"/>
      <c r="CJD239" s="119"/>
      <c r="CJE239" s="47"/>
      <c r="CJF239" s="47"/>
      <c r="CJG239" s="48"/>
      <c r="CJH239" s="49"/>
      <c r="CJI239" s="28"/>
      <c r="CJJ239" s="196"/>
      <c r="CJK239" s="119"/>
      <c r="CJL239" s="47"/>
      <c r="CJM239" s="47"/>
      <c r="CJN239" s="48"/>
      <c r="CJO239" s="49"/>
      <c r="CJP239" s="28"/>
      <c r="CJQ239" s="196"/>
      <c r="CJR239" s="119"/>
      <c r="CJS239" s="47"/>
      <c r="CJT239" s="47"/>
      <c r="CJU239" s="48"/>
      <c r="CJV239" s="49"/>
      <c r="CJW239" s="28"/>
      <c r="CJX239" s="196"/>
      <c r="CJY239" s="119"/>
      <c r="CJZ239" s="47"/>
      <c r="CKA239" s="47"/>
      <c r="CKB239" s="48"/>
      <c r="CKC239" s="49"/>
      <c r="CKD239" s="28"/>
      <c r="CKE239" s="196"/>
      <c r="CKF239" s="119"/>
      <c r="CKG239" s="47"/>
      <c r="CKH239" s="47"/>
      <c r="CKI239" s="48"/>
      <c r="CKJ239" s="49"/>
      <c r="CKK239" s="28"/>
      <c r="CKL239" s="196"/>
      <c r="CKM239" s="119"/>
      <c r="CKN239" s="47"/>
      <c r="CKO239" s="47"/>
      <c r="CKP239" s="48"/>
      <c r="CKQ239" s="49"/>
      <c r="CKR239" s="28"/>
      <c r="CKS239" s="196"/>
      <c r="CKT239" s="119"/>
      <c r="CKU239" s="47"/>
      <c r="CKV239" s="47"/>
      <c r="CKW239" s="48"/>
      <c r="CKX239" s="49"/>
      <c r="CKY239" s="28"/>
      <c r="CKZ239" s="196"/>
      <c r="CLA239" s="119"/>
      <c r="CLB239" s="47"/>
      <c r="CLC239" s="47"/>
      <c r="CLD239" s="48"/>
      <c r="CLE239" s="49"/>
      <c r="CLF239" s="28"/>
      <c r="CLG239" s="196"/>
      <c r="CLH239" s="119"/>
      <c r="CLI239" s="47"/>
      <c r="CLJ239" s="47"/>
      <c r="CLK239" s="48"/>
      <c r="CLL239" s="49"/>
      <c r="CLM239" s="28"/>
      <c r="CLN239" s="196"/>
      <c r="CLO239" s="119"/>
      <c r="CLP239" s="47"/>
      <c r="CLQ239" s="47"/>
      <c r="CLR239" s="48"/>
      <c r="CLS239" s="49"/>
      <c r="CLT239" s="28"/>
      <c r="CLU239" s="196"/>
      <c r="CLV239" s="119"/>
      <c r="CLW239" s="47"/>
      <c r="CLX239" s="47"/>
      <c r="CLY239" s="48"/>
      <c r="CLZ239" s="49"/>
      <c r="CMA239" s="28"/>
      <c r="CMB239" s="196"/>
      <c r="CMC239" s="119"/>
      <c r="CMD239" s="47"/>
      <c r="CME239" s="47"/>
      <c r="CMF239" s="48"/>
      <c r="CMG239" s="49"/>
      <c r="CMH239" s="28"/>
      <c r="CMI239" s="196"/>
      <c r="CMJ239" s="119"/>
      <c r="CMK239" s="47"/>
      <c r="CML239" s="47"/>
      <c r="CMM239" s="48"/>
      <c r="CMN239" s="49"/>
      <c r="CMO239" s="28"/>
      <c r="CMP239" s="196"/>
      <c r="CMQ239" s="119"/>
      <c r="CMR239" s="47"/>
      <c r="CMS239" s="47"/>
      <c r="CMT239" s="48"/>
      <c r="CMU239" s="49"/>
      <c r="CMV239" s="28"/>
      <c r="CMW239" s="196"/>
      <c r="CMX239" s="119"/>
      <c r="CMY239" s="47"/>
      <c r="CMZ239" s="47"/>
      <c r="CNA239" s="48"/>
      <c r="CNB239" s="49"/>
      <c r="CNC239" s="28"/>
      <c r="CND239" s="196"/>
      <c r="CNE239" s="119"/>
      <c r="CNF239" s="47"/>
      <c r="CNG239" s="47"/>
      <c r="CNH239" s="48"/>
      <c r="CNI239" s="49"/>
      <c r="CNJ239" s="28"/>
      <c r="CNK239" s="196"/>
      <c r="CNL239" s="119"/>
      <c r="CNM239" s="47"/>
      <c r="CNN239" s="47"/>
      <c r="CNO239" s="48"/>
      <c r="CNP239" s="49"/>
      <c r="CNQ239" s="28"/>
      <c r="CNR239" s="196"/>
      <c r="CNS239" s="119"/>
      <c r="CNT239" s="47"/>
      <c r="CNU239" s="47"/>
      <c r="CNV239" s="48"/>
      <c r="CNW239" s="49"/>
      <c r="CNX239" s="28"/>
      <c r="CNY239" s="196"/>
      <c r="CNZ239" s="119"/>
      <c r="COA239" s="47"/>
      <c r="COB239" s="47"/>
      <c r="COC239" s="48"/>
      <c r="COD239" s="49"/>
      <c r="COE239" s="28"/>
      <c r="COF239" s="196"/>
      <c r="COG239" s="119"/>
      <c r="COH239" s="47"/>
      <c r="COI239" s="47"/>
      <c r="COJ239" s="48"/>
      <c r="COK239" s="49"/>
      <c r="COL239" s="28"/>
      <c r="COM239" s="196"/>
      <c r="CON239" s="119"/>
      <c r="COO239" s="47"/>
      <c r="COP239" s="47"/>
      <c r="COQ239" s="48"/>
      <c r="COR239" s="49"/>
      <c r="COS239" s="28"/>
      <c r="COT239" s="196"/>
      <c r="COU239" s="119"/>
      <c r="COV239" s="47"/>
      <c r="COW239" s="47"/>
      <c r="COX239" s="48"/>
      <c r="COY239" s="49"/>
      <c r="COZ239" s="28"/>
      <c r="CPA239" s="196"/>
      <c r="CPB239" s="119"/>
      <c r="CPC239" s="47"/>
      <c r="CPD239" s="47"/>
      <c r="CPE239" s="48"/>
      <c r="CPF239" s="49"/>
      <c r="CPG239" s="28"/>
      <c r="CPH239" s="196"/>
      <c r="CPI239" s="119"/>
      <c r="CPJ239" s="47"/>
      <c r="CPK239" s="47"/>
      <c r="CPL239" s="48"/>
      <c r="CPM239" s="49"/>
      <c r="CPN239" s="28"/>
      <c r="CPO239" s="196"/>
      <c r="CPP239" s="119"/>
      <c r="CPQ239" s="47"/>
      <c r="CPR239" s="47"/>
      <c r="CPS239" s="48"/>
      <c r="CPT239" s="49"/>
      <c r="CPU239" s="28"/>
      <c r="CPV239" s="196"/>
      <c r="CPW239" s="119"/>
      <c r="CPX239" s="47"/>
      <c r="CPY239" s="47"/>
      <c r="CPZ239" s="48"/>
      <c r="CQA239" s="49"/>
      <c r="CQB239" s="28"/>
      <c r="CQC239" s="196"/>
      <c r="CQD239" s="119"/>
      <c r="CQE239" s="47"/>
      <c r="CQF239" s="47"/>
      <c r="CQG239" s="48"/>
      <c r="CQH239" s="49"/>
      <c r="CQI239" s="28"/>
      <c r="CQJ239" s="196"/>
      <c r="CQK239" s="119"/>
      <c r="CQL239" s="47"/>
      <c r="CQM239" s="47"/>
      <c r="CQN239" s="48"/>
      <c r="CQO239" s="49"/>
      <c r="CQP239" s="28"/>
      <c r="CQQ239" s="196"/>
      <c r="CQR239" s="119"/>
      <c r="CQS239" s="47"/>
      <c r="CQT239" s="47"/>
      <c r="CQU239" s="48"/>
      <c r="CQV239" s="49"/>
      <c r="CQW239" s="28"/>
      <c r="CQX239" s="196"/>
      <c r="CQY239" s="119"/>
      <c r="CQZ239" s="47"/>
      <c r="CRA239" s="47"/>
      <c r="CRB239" s="48"/>
      <c r="CRC239" s="49"/>
      <c r="CRD239" s="28"/>
      <c r="CRE239" s="196"/>
      <c r="CRF239" s="119"/>
      <c r="CRG239" s="47"/>
      <c r="CRH239" s="47"/>
      <c r="CRI239" s="48"/>
      <c r="CRJ239" s="49"/>
      <c r="CRK239" s="28"/>
      <c r="CRL239" s="196"/>
      <c r="CRM239" s="119"/>
      <c r="CRN239" s="47"/>
      <c r="CRO239" s="47"/>
      <c r="CRP239" s="48"/>
      <c r="CRQ239" s="49"/>
      <c r="CRR239" s="28"/>
      <c r="CRS239" s="196"/>
      <c r="CRT239" s="119"/>
      <c r="CRU239" s="47"/>
      <c r="CRV239" s="47"/>
      <c r="CRW239" s="48"/>
      <c r="CRX239" s="49"/>
      <c r="CRY239" s="28"/>
      <c r="CRZ239" s="196"/>
      <c r="CSA239" s="119"/>
      <c r="CSB239" s="47"/>
      <c r="CSC239" s="47"/>
      <c r="CSD239" s="48"/>
      <c r="CSE239" s="49"/>
      <c r="CSF239" s="28"/>
      <c r="CSG239" s="196"/>
      <c r="CSH239" s="119"/>
      <c r="CSI239" s="47"/>
      <c r="CSJ239" s="47"/>
      <c r="CSK239" s="48"/>
      <c r="CSL239" s="49"/>
      <c r="CSM239" s="28"/>
      <c r="CSN239" s="196"/>
      <c r="CSO239" s="119"/>
      <c r="CSP239" s="47"/>
      <c r="CSQ239" s="47"/>
      <c r="CSR239" s="48"/>
      <c r="CSS239" s="49"/>
      <c r="CST239" s="28"/>
      <c r="CSU239" s="196"/>
      <c r="CSV239" s="119"/>
      <c r="CSW239" s="47"/>
      <c r="CSX239" s="47"/>
      <c r="CSY239" s="48"/>
      <c r="CSZ239" s="49"/>
      <c r="CTA239" s="28"/>
      <c r="CTB239" s="196"/>
      <c r="CTC239" s="119"/>
      <c r="CTD239" s="47"/>
      <c r="CTE239" s="47"/>
      <c r="CTF239" s="48"/>
      <c r="CTG239" s="49"/>
      <c r="CTH239" s="28"/>
      <c r="CTI239" s="196"/>
      <c r="CTJ239" s="119"/>
      <c r="CTK239" s="47"/>
      <c r="CTL239" s="47"/>
      <c r="CTM239" s="48"/>
      <c r="CTN239" s="49"/>
      <c r="CTO239" s="28"/>
      <c r="CTP239" s="196"/>
      <c r="CTQ239" s="119"/>
      <c r="CTR239" s="47"/>
      <c r="CTS239" s="47"/>
      <c r="CTT239" s="48"/>
      <c r="CTU239" s="49"/>
      <c r="CTV239" s="28"/>
      <c r="CTW239" s="196"/>
      <c r="CTX239" s="119"/>
      <c r="CTY239" s="47"/>
      <c r="CTZ239" s="47"/>
      <c r="CUA239" s="48"/>
      <c r="CUB239" s="49"/>
      <c r="CUC239" s="28"/>
      <c r="CUD239" s="196"/>
      <c r="CUE239" s="119"/>
      <c r="CUF239" s="47"/>
      <c r="CUG239" s="47"/>
      <c r="CUH239" s="48"/>
      <c r="CUI239" s="49"/>
      <c r="CUJ239" s="28"/>
      <c r="CUK239" s="196"/>
      <c r="CUL239" s="119"/>
      <c r="CUM239" s="47"/>
      <c r="CUN239" s="47"/>
      <c r="CUO239" s="48"/>
      <c r="CUP239" s="49"/>
      <c r="CUQ239" s="28"/>
      <c r="CUR239" s="196"/>
      <c r="CUS239" s="119"/>
      <c r="CUT239" s="47"/>
      <c r="CUU239" s="47"/>
      <c r="CUV239" s="48"/>
      <c r="CUW239" s="49"/>
      <c r="CUX239" s="28"/>
      <c r="CUY239" s="196"/>
      <c r="CUZ239" s="119"/>
      <c r="CVA239" s="47"/>
      <c r="CVB239" s="47"/>
      <c r="CVC239" s="48"/>
      <c r="CVD239" s="49"/>
      <c r="CVE239" s="28"/>
      <c r="CVF239" s="196"/>
      <c r="CVG239" s="119"/>
      <c r="CVH239" s="47"/>
      <c r="CVI239" s="47"/>
      <c r="CVJ239" s="48"/>
      <c r="CVK239" s="49"/>
      <c r="CVL239" s="28"/>
      <c r="CVM239" s="196"/>
      <c r="CVN239" s="119"/>
      <c r="CVO239" s="47"/>
      <c r="CVP239" s="47"/>
      <c r="CVQ239" s="48"/>
      <c r="CVR239" s="49"/>
      <c r="CVS239" s="28"/>
      <c r="CVT239" s="196"/>
      <c r="CVU239" s="119"/>
      <c r="CVV239" s="47"/>
      <c r="CVW239" s="47"/>
      <c r="CVX239" s="48"/>
      <c r="CVY239" s="49"/>
      <c r="CVZ239" s="28"/>
      <c r="CWA239" s="196"/>
      <c r="CWB239" s="119"/>
      <c r="CWC239" s="47"/>
      <c r="CWD239" s="47"/>
      <c r="CWE239" s="48"/>
      <c r="CWF239" s="49"/>
      <c r="CWG239" s="28"/>
      <c r="CWH239" s="196"/>
      <c r="CWI239" s="119"/>
      <c r="CWJ239" s="47"/>
      <c r="CWK239" s="47"/>
      <c r="CWL239" s="48"/>
      <c r="CWM239" s="49"/>
      <c r="CWN239" s="28"/>
      <c r="CWO239" s="196"/>
      <c r="CWP239" s="119"/>
      <c r="CWQ239" s="47"/>
      <c r="CWR239" s="47"/>
      <c r="CWS239" s="48"/>
      <c r="CWT239" s="49"/>
      <c r="CWU239" s="28"/>
      <c r="CWV239" s="196"/>
      <c r="CWW239" s="119"/>
      <c r="CWX239" s="47"/>
      <c r="CWY239" s="47"/>
      <c r="CWZ239" s="48"/>
      <c r="CXA239" s="49"/>
      <c r="CXB239" s="28"/>
      <c r="CXC239" s="196"/>
      <c r="CXD239" s="119"/>
      <c r="CXE239" s="47"/>
      <c r="CXF239" s="47"/>
      <c r="CXG239" s="48"/>
      <c r="CXH239" s="49"/>
      <c r="CXI239" s="28"/>
      <c r="CXJ239" s="196"/>
      <c r="CXK239" s="119"/>
      <c r="CXL239" s="47"/>
      <c r="CXM239" s="47"/>
      <c r="CXN239" s="48"/>
      <c r="CXO239" s="49"/>
      <c r="CXP239" s="28"/>
      <c r="CXQ239" s="196"/>
      <c r="CXR239" s="119"/>
      <c r="CXS239" s="47"/>
      <c r="CXT239" s="47"/>
      <c r="CXU239" s="48"/>
      <c r="CXV239" s="49"/>
      <c r="CXW239" s="28"/>
      <c r="CXX239" s="196"/>
      <c r="CXY239" s="119"/>
      <c r="CXZ239" s="47"/>
      <c r="CYA239" s="47"/>
      <c r="CYB239" s="48"/>
      <c r="CYC239" s="49"/>
      <c r="CYD239" s="28"/>
      <c r="CYE239" s="196"/>
      <c r="CYF239" s="119"/>
      <c r="CYG239" s="47"/>
      <c r="CYH239" s="47"/>
      <c r="CYI239" s="48"/>
      <c r="CYJ239" s="49"/>
      <c r="CYK239" s="28"/>
      <c r="CYL239" s="196"/>
      <c r="CYM239" s="119"/>
      <c r="CYN239" s="47"/>
      <c r="CYO239" s="47"/>
      <c r="CYP239" s="48"/>
      <c r="CYQ239" s="49"/>
      <c r="CYR239" s="28"/>
      <c r="CYS239" s="196"/>
      <c r="CYT239" s="119"/>
      <c r="CYU239" s="47"/>
      <c r="CYV239" s="47"/>
      <c r="CYW239" s="48"/>
      <c r="CYX239" s="49"/>
      <c r="CYY239" s="28"/>
      <c r="CYZ239" s="196"/>
      <c r="CZA239" s="119"/>
      <c r="CZB239" s="47"/>
      <c r="CZC239" s="47"/>
      <c r="CZD239" s="48"/>
      <c r="CZE239" s="49"/>
      <c r="CZF239" s="28"/>
      <c r="CZG239" s="196"/>
      <c r="CZH239" s="119"/>
      <c r="CZI239" s="47"/>
      <c r="CZJ239" s="47"/>
      <c r="CZK239" s="48"/>
      <c r="CZL239" s="49"/>
      <c r="CZM239" s="28"/>
      <c r="CZN239" s="196"/>
      <c r="CZO239" s="119"/>
      <c r="CZP239" s="47"/>
      <c r="CZQ239" s="47"/>
      <c r="CZR239" s="48"/>
      <c r="CZS239" s="49"/>
      <c r="CZT239" s="28"/>
      <c r="CZU239" s="196"/>
      <c r="CZV239" s="119"/>
      <c r="CZW239" s="47"/>
      <c r="CZX239" s="47"/>
      <c r="CZY239" s="48"/>
      <c r="CZZ239" s="49"/>
      <c r="DAA239" s="28"/>
      <c r="DAB239" s="196"/>
      <c r="DAC239" s="119"/>
      <c r="DAD239" s="47"/>
      <c r="DAE239" s="47"/>
      <c r="DAF239" s="48"/>
      <c r="DAG239" s="49"/>
      <c r="DAH239" s="28"/>
      <c r="DAI239" s="196"/>
      <c r="DAJ239" s="119"/>
      <c r="DAK239" s="47"/>
      <c r="DAL239" s="47"/>
      <c r="DAM239" s="48"/>
      <c r="DAN239" s="49"/>
      <c r="DAO239" s="28"/>
      <c r="DAP239" s="196"/>
      <c r="DAQ239" s="119"/>
      <c r="DAR239" s="47"/>
      <c r="DAS239" s="47"/>
      <c r="DAT239" s="48"/>
      <c r="DAU239" s="49"/>
      <c r="DAV239" s="28"/>
      <c r="DAW239" s="196"/>
      <c r="DAX239" s="119"/>
      <c r="DAY239" s="47"/>
      <c r="DAZ239" s="47"/>
      <c r="DBA239" s="48"/>
      <c r="DBB239" s="49"/>
      <c r="DBC239" s="28"/>
      <c r="DBD239" s="196"/>
      <c r="DBE239" s="119"/>
      <c r="DBF239" s="47"/>
      <c r="DBG239" s="47"/>
      <c r="DBH239" s="48"/>
      <c r="DBI239" s="49"/>
      <c r="DBJ239" s="28"/>
      <c r="DBK239" s="196"/>
      <c r="DBL239" s="119"/>
      <c r="DBM239" s="47"/>
      <c r="DBN239" s="47"/>
      <c r="DBO239" s="48"/>
      <c r="DBP239" s="49"/>
      <c r="DBQ239" s="28"/>
      <c r="DBR239" s="196"/>
      <c r="DBS239" s="119"/>
      <c r="DBT239" s="47"/>
      <c r="DBU239" s="47"/>
      <c r="DBV239" s="48"/>
      <c r="DBW239" s="49"/>
      <c r="DBX239" s="28"/>
      <c r="DBY239" s="196"/>
      <c r="DBZ239" s="119"/>
      <c r="DCA239" s="47"/>
      <c r="DCB239" s="47"/>
      <c r="DCC239" s="48"/>
      <c r="DCD239" s="49"/>
      <c r="DCE239" s="28"/>
      <c r="DCF239" s="196"/>
      <c r="DCG239" s="119"/>
      <c r="DCH239" s="47"/>
      <c r="DCI239" s="47"/>
      <c r="DCJ239" s="48"/>
      <c r="DCK239" s="49"/>
      <c r="DCL239" s="28"/>
      <c r="DCM239" s="196"/>
      <c r="DCN239" s="119"/>
      <c r="DCO239" s="47"/>
      <c r="DCP239" s="47"/>
      <c r="DCQ239" s="48"/>
      <c r="DCR239" s="49"/>
      <c r="DCS239" s="28"/>
      <c r="DCT239" s="196"/>
      <c r="DCU239" s="119"/>
      <c r="DCV239" s="47"/>
      <c r="DCW239" s="47"/>
      <c r="DCX239" s="48"/>
      <c r="DCY239" s="49"/>
      <c r="DCZ239" s="28"/>
      <c r="DDA239" s="196"/>
      <c r="DDB239" s="119"/>
      <c r="DDC239" s="47"/>
      <c r="DDD239" s="47"/>
      <c r="DDE239" s="48"/>
      <c r="DDF239" s="49"/>
      <c r="DDG239" s="28"/>
      <c r="DDH239" s="196"/>
      <c r="DDI239" s="119"/>
      <c r="DDJ239" s="47"/>
      <c r="DDK239" s="47"/>
      <c r="DDL239" s="48"/>
      <c r="DDM239" s="49"/>
      <c r="DDN239" s="28"/>
      <c r="DDO239" s="196"/>
      <c r="DDP239" s="119"/>
      <c r="DDQ239" s="47"/>
      <c r="DDR239" s="47"/>
      <c r="DDS239" s="48"/>
      <c r="DDT239" s="49"/>
      <c r="DDU239" s="28"/>
      <c r="DDV239" s="196"/>
      <c r="DDW239" s="119"/>
      <c r="DDX239" s="47"/>
      <c r="DDY239" s="47"/>
      <c r="DDZ239" s="48"/>
      <c r="DEA239" s="49"/>
      <c r="DEB239" s="28"/>
      <c r="DEC239" s="196"/>
      <c r="DED239" s="119"/>
      <c r="DEE239" s="47"/>
      <c r="DEF239" s="47"/>
      <c r="DEG239" s="48"/>
      <c r="DEH239" s="49"/>
      <c r="DEI239" s="28"/>
      <c r="DEJ239" s="196"/>
      <c r="DEK239" s="119"/>
      <c r="DEL239" s="47"/>
      <c r="DEM239" s="47"/>
      <c r="DEN239" s="48"/>
      <c r="DEO239" s="49"/>
      <c r="DEP239" s="28"/>
      <c r="DEQ239" s="196"/>
      <c r="DER239" s="119"/>
      <c r="DES239" s="47"/>
      <c r="DET239" s="47"/>
      <c r="DEU239" s="48"/>
      <c r="DEV239" s="49"/>
      <c r="DEW239" s="28"/>
      <c r="DEX239" s="196"/>
      <c r="DEY239" s="119"/>
      <c r="DEZ239" s="47"/>
      <c r="DFA239" s="47"/>
      <c r="DFB239" s="48"/>
      <c r="DFC239" s="49"/>
      <c r="DFD239" s="28"/>
      <c r="DFE239" s="196"/>
      <c r="DFF239" s="119"/>
      <c r="DFG239" s="47"/>
      <c r="DFH239" s="47"/>
      <c r="DFI239" s="48"/>
      <c r="DFJ239" s="49"/>
      <c r="DFK239" s="28"/>
      <c r="DFL239" s="196"/>
      <c r="DFM239" s="119"/>
      <c r="DFN239" s="47"/>
      <c r="DFO239" s="47"/>
      <c r="DFP239" s="48"/>
      <c r="DFQ239" s="49"/>
      <c r="DFR239" s="28"/>
      <c r="DFS239" s="196"/>
      <c r="DFT239" s="119"/>
      <c r="DFU239" s="47"/>
      <c r="DFV239" s="47"/>
      <c r="DFW239" s="48"/>
      <c r="DFX239" s="49"/>
      <c r="DFY239" s="28"/>
      <c r="DFZ239" s="196"/>
      <c r="DGA239" s="119"/>
      <c r="DGB239" s="47"/>
      <c r="DGC239" s="47"/>
      <c r="DGD239" s="48"/>
      <c r="DGE239" s="49"/>
      <c r="DGF239" s="28"/>
      <c r="DGG239" s="196"/>
      <c r="DGH239" s="119"/>
      <c r="DGI239" s="47"/>
      <c r="DGJ239" s="47"/>
      <c r="DGK239" s="48"/>
      <c r="DGL239" s="49"/>
      <c r="DGM239" s="28"/>
      <c r="DGN239" s="196"/>
      <c r="DGO239" s="119"/>
      <c r="DGP239" s="47"/>
      <c r="DGQ239" s="47"/>
      <c r="DGR239" s="48"/>
      <c r="DGS239" s="49"/>
      <c r="DGT239" s="28"/>
      <c r="DGU239" s="196"/>
      <c r="DGV239" s="119"/>
      <c r="DGW239" s="47"/>
      <c r="DGX239" s="47"/>
      <c r="DGY239" s="48"/>
      <c r="DGZ239" s="49"/>
      <c r="DHA239" s="28"/>
      <c r="DHB239" s="196"/>
      <c r="DHC239" s="119"/>
      <c r="DHD239" s="47"/>
      <c r="DHE239" s="47"/>
      <c r="DHF239" s="48"/>
      <c r="DHG239" s="49"/>
      <c r="DHH239" s="28"/>
      <c r="DHI239" s="196"/>
      <c r="DHJ239" s="119"/>
      <c r="DHK239" s="47"/>
      <c r="DHL239" s="47"/>
      <c r="DHM239" s="48"/>
      <c r="DHN239" s="49"/>
      <c r="DHO239" s="28"/>
      <c r="DHP239" s="196"/>
      <c r="DHQ239" s="119"/>
      <c r="DHR239" s="47"/>
      <c r="DHS239" s="47"/>
      <c r="DHT239" s="48"/>
      <c r="DHU239" s="49"/>
      <c r="DHV239" s="28"/>
      <c r="DHW239" s="196"/>
      <c r="DHX239" s="119"/>
      <c r="DHY239" s="47"/>
      <c r="DHZ239" s="47"/>
      <c r="DIA239" s="48"/>
      <c r="DIB239" s="49"/>
      <c r="DIC239" s="28"/>
      <c r="DID239" s="196"/>
      <c r="DIE239" s="119"/>
      <c r="DIF239" s="47"/>
      <c r="DIG239" s="47"/>
      <c r="DIH239" s="48"/>
      <c r="DII239" s="49"/>
      <c r="DIJ239" s="28"/>
      <c r="DIK239" s="196"/>
      <c r="DIL239" s="119"/>
      <c r="DIM239" s="47"/>
      <c r="DIN239" s="47"/>
      <c r="DIO239" s="48"/>
      <c r="DIP239" s="49"/>
      <c r="DIQ239" s="28"/>
      <c r="DIR239" s="196"/>
      <c r="DIS239" s="119"/>
      <c r="DIT239" s="47"/>
      <c r="DIU239" s="47"/>
      <c r="DIV239" s="48"/>
      <c r="DIW239" s="49"/>
      <c r="DIX239" s="28"/>
      <c r="DIY239" s="196"/>
      <c r="DIZ239" s="119"/>
      <c r="DJA239" s="47"/>
      <c r="DJB239" s="47"/>
      <c r="DJC239" s="48"/>
      <c r="DJD239" s="49"/>
      <c r="DJE239" s="28"/>
      <c r="DJF239" s="196"/>
      <c r="DJG239" s="119"/>
      <c r="DJH239" s="47"/>
      <c r="DJI239" s="47"/>
      <c r="DJJ239" s="48"/>
      <c r="DJK239" s="49"/>
      <c r="DJL239" s="28"/>
      <c r="DJM239" s="196"/>
      <c r="DJN239" s="119"/>
      <c r="DJO239" s="47"/>
      <c r="DJP239" s="47"/>
      <c r="DJQ239" s="48"/>
      <c r="DJR239" s="49"/>
      <c r="DJS239" s="28"/>
      <c r="DJT239" s="196"/>
      <c r="DJU239" s="119"/>
      <c r="DJV239" s="47"/>
      <c r="DJW239" s="47"/>
      <c r="DJX239" s="48"/>
      <c r="DJY239" s="49"/>
      <c r="DJZ239" s="28"/>
      <c r="DKA239" s="196"/>
      <c r="DKB239" s="119"/>
      <c r="DKC239" s="47"/>
      <c r="DKD239" s="47"/>
      <c r="DKE239" s="48"/>
      <c r="DKF239" s="49"/>
      <c r="DKG239" s="28"/>
      <c r="DKH239" s="196"/>
      <c r="DKI239" s="119"/>
      <c r="DKJ239" s="47"/>
      <c r="DKK239" s="47"/>
      <c r="DKL239" s="48"/>
      <c r="DKM239" s="49"/>
      <c r="DKN239" s="28"/>
      <c r="DKO239" s="196"/>
      <c r="DKP239" s="119"/>
      <c r="DKQ239" s="47"/>
      <c r="DKR239" s="47"/>
      <c r="DKS239" s="48"/>
      <c r="DKT239" s="49"/>
      <c r="DKU239" s="28"/>
      <c r="DKV239" s="196"/>
      <c r="DKW239" s="119"/>
      <c r="DKX239" s="47"/>
      <c r="DKY239" s="47"/>
      <c r="DKZ239" s="48"/>
      <c r="DLA239" s="49"/>
      <c r="DLB239" s="28"/>
      <c r="DLC239" s="196"/>
      <c r="DLD239" s="119"/>
      <c r="DLE239" s="47"/>
      <c r="DLF239" s="47"/>
      <c r="DLG239" s="48"/>
      <c r="DLH239" s="49"/>
      <c r="DLI239" s="28"/>
      <c r="DLJ239" s="196"/>
      <c r="DLK239" s="119"/>
      <c r="DLL239" s="47"/>
      <c r="DLM239" s="47"/>
      <c r="DLN239" s="48"/>
      <c r="DLO239" s="49"/>
      <c r="DLP239" s="28"/>
      <c r="DLQ239" s="196"/>
      <c r="DLR239" s="119"/>
      <c r="DLS239" s="47"/>
      <c r="DLT239" s="47"/>
      <c r="DLU239" s="48"/>
      <c r="DLV239" s="49"/>
      <c r="DLW239" s="28"/>
      <c r="DLX239" s="196"/>
      <c r="DLY239" s="119"/>
      <c r="DLZ239" s="47"/>
      <c r="DMA239" s="47"/>
      <c r="DMB239" s="48"/>
      <c r="DMC239" s="49"/>
      <c r="DMD239" s="28"/>
      <c r="DME239" s="196"/>
      <c r="DMF239" s="119"/>
      <c r="DMG239" s="47"/>
      <c r="DMH239" s="47"/>
      <c r="DMI239" s="48"/>
      <c r="DMJ239" s="49"/>
      <c r="DMK239" s="28"/>
      <c r="DML239" s="196"/>
      <c r="DMM239" s="119"/>
      <c r="DMN239" s="47"/>
      <c r="DMO239" s="47"/>
      <c r="DMP239" s="48"/>
      <c r="DMQ239" s="49"/>
      <c r="DMR239" s="28"/>
      <c r="DMS239" s="196"/>
      <c r="DMT239" s="119"/>
      <c r="DMU239" s="47"/>
      <c r="DMV239" s="47"/>
      <c r="DMW239" s="48"/>
      <c r="DMX239" s="49"/>
      <c r="DMY239" s="28"/>
      <c r="DMZ239" s="196"/>
      <c r="DNA239" s="119"/>
      <c r="DNB239" s="47"/>
      <c r="DNC239" s="47"/>
      <c r="DND239" s="48"/>
      <c r="DNE239" s="49"/>
      <c r="DNF239" s="28"/>
      <c r="DNG239" s="196"/>
      <c r="DNH239" s="119"/>
      <c r="DNI239" s="47"/>
      <c r="DNJ239" s="47"/>
      <c r="DNK239" s="48"/>
      <c r="DNL239" s="49"/>
      <c r="DNM239" s="28"/>
      <c r="DNN239" s="196"/>
      <c r="DNO239" s="119"/>
      <c r="DNP239" s="47"/>
      <c r="DNQ239" s="47"/>
      <c r="DNR239" s="48"/>
      <c r="DNS239" s="49"/>
      <c r="DNT239" s="28"/>
      <c r="DNU239" s="196"/>
      <c r="DNV239" s="119"/>
      <c r="DNW239" s="47"/>
      <c r="DNX239" s="47"/>
      <c r="DNY239" s="48"/>
      <c r="DNZ239" s="49"/>
      <c r="DOA239" s="28"/>
      <c r="DOB239" s="196"/>
      <c r="DOC239" s="119"/>
      <c r="DOD239" s="47"/>
      <c r="DOE239" s="47"/>
      <c r="DOF239" s="48"/>
      <c r="DOG239" s="49"/>
      <c r="DOH239" s="28"/>
      <c r="DOI239" s="196"/>
      <c r="DOJ239" s="119"/>
      <c r="DOK239" s="47"/>
      <c r="DOL239" s="47"/>
      <c r="DOM239" s="48"/>
      <c r="DON239" s="49"/>
      <c r="DOO239" s="28"/>
      <c r="DOP239" s="196"/>
      <c r="DOQ239" s="119"/>
      <c r="DOR239" s="47"/>
      <c r="DOS239" s="47"/>
      <c r="DOT239" s="48"/>
      <c r="DOU239" s="49"/>
      <c r="DOV239" s="28"/>
      <c r="DOW239" s="196"/>
      <c r="DOX239" s="119"/>
      <c r="DOY239" s="47"/>
      <c r="DOZ239" s="47"/>
      <c r="DPA239" s="48"/>
      <c r="DPB239" s="49"/>
      <c r="DPC239" s="28"/>
      <c r="DPD239" s="196"/>
      <c r="DPE239" s="119"/>
      <c r="DPF239" s="47"/>
      <c r="DPG239" s="47"/>
      <c r="DPH239" s="48"/>
      <c r="DPI239" s="49"/>
      <c r="DPJ239" s="28"/>
      <c r="DPK239" s="196"/>
      <c r="DPL239" s="119"/>
      <c r="DPM239" s="47"/>
      <c r="DPN239" s="47"/>
      <c r="DPO239" s="48"/>
      <c r="DPP239" s="49"/>
      <c r="DPQ239" s="28"/>
      <c r="DPR239" s="196"/>
      <c r="DPS239" s="119"/>
      <c r="DPT239" s="47"/>
      <c r="DPU239" s="47"/>
      <c r="DPV239" s="48"/>
      <c r="DPW239" s="49"/>
      <c r="DPX239" s="28"/>
      <c r="DPY239" s="196"/>
      <c r="DPZ239" s="119"/>
      <c r="DQA239" s="47"/>
      <c r="DQB239" s="47"/>
      <c r="DQC239" s="48"/>
      <c r="DQD239" s="49"/>
      <c r="DQE239" s="28"/>
      <c r="DQF239" s="196"/>
      <c r="DQG239" s="119"/>
      <c r="DQH239" s="47"/>
      <c r="DQI239" s="47"/>
      <c r="DQJ239" s="48"/>
      <c r="DQK239" s="49"/>
      <c r="DQL239" s="28"/>
      <c r="DQM239" s="196"/>
      <c r="DQN239" s="119"/>
      <c r="DQO239" s="47"/>
      <c r="DQP239" s="47"/>
      <c r="DQQ239" s="48"/>
      <c r="DQR239" s="49"/>
      <c r="DQS239" s="28"/>
      <c r="DQT239" s="196"/>
      <c r="DQU239" s="119"/>
      <c r="DQV239" s="47"/>
      <c r="DQW239" s="47"/>
      <c r="DQX239" s="48"/>
      <c r="DQY239" s="49"/>
      <c r="DQZ239" s="28"/>
      <c r="DRA239" s="196"/>
      <c r="DRB239" s="119"/>
      <c r="DRC239" s="47"/>
      <c r="DRD239" s="47"/>
      <c r="DRE239" s="48"/>
      <c r="DRF239" s="49"/>
      <c r="DRG239" s="28"/>
      <c r="DRH239" s="196"/>
      <c r="DRI239" s="119"/>
      <c r="DRJ239" s="47"/>
      <c r="DRK239" s="47"/>
      <c r="DRL239" s="48"/>
      <c r="DRM239" s="49"/>
      <c r="DRN239" s="28"/>
      <c r="DRO239" s="196"/>
      <c r="DRP239" s="119"/>
      <c r="DRQ239" s="47"/>
      <c r="DRR239" s="47"/>
      <c r="DRS239" s="48"/>
      <c r="DRT239" s="49"/>
      <c r="DRU239" s="28"/>
      <c r="DRV239" s="196"/>
      <c r="DRW239" s="119"/>
      <c r="DRX239" s="47"/>
      <c r="DRY239" s="47"/>
      <c r="DRZ239" s="48"/>
      <c r="DSA239" s="49"/>
      <c r="DSB239" s="28"/>
      <c r="DSC239" s="196"/>
      <c r="DSD239" s="119"/>
      <c r="DSE239" s="47"/>
      <c r="DSF239" s="47"/>
      <c r="DSG239" s="48"/>
      <c r="DSH239" s="49"/>
      <c r="DSI239" s="28"/>
      <c r="DSJ239" s="196"/>
      <c r="DSK239" s="119"/>
      <c r="DSL239" s="47"/>
      <c r="DSM239" s="47"/>
      <c r="DSN239" s="48"/>
      <c r="DSO239" s="49"/>
      <c r="DSP239" s="28"/>
      <c r="DSQ239" s="196"/>
      <c r="DSR239" s="119"/>
      <c r="DSS239" s="47"/>
      <c r="DST239" s="47"/>
      <c r="DSU239" s="48"/>
      <c r="DSV239" s="49"/>
      <c r="DSW239" s="28"/>
      <c r="DSX239" s="196"/>
      <c r="DSY239" s="119"/>
      <c r="DSZ239" s="47"/>
      <c r="DTA239" s="47"/>
      <c r="DTB239" s="48"/>
      <c r="DTC239" s="49"/>
      <c r="DTD239" s="28"/>
      <c r="DTE239" s="196"/>
      <c r="DTF239" s="119"/>
      <c r="DTG239" s="47"/>
      <c r="DTH239" s="47"/>
      <c r="DTI239" s="48"/>
      <c r="DTJ239" s="49"/>
      <c r="DTK239" s="28"/>
      <c r="DTL239" s="196"/>
      <c r="DTM239" s="119"/>
      <c r="DTN239" s="47"/>
      <c r="DTO239" s="47"/>
      <c r="DTP239" s="48"/>
      <c r="DTQ239" s="49"/>
      <c r="DTR239" s="28"/>
      <c r="DTS239" s="196"/>
      <c r="DTT239" s="119"/>
      <c r="DTU239" s="47"/>
      <c r="DTV239" s="47"/>
      <c r="DTW239" s="48"/>
      <c r="DTX239" s="49"/>
      <c r="DTY239" s="28"/>
      <c r="DTZ239" s="196"/>
      <c r="DUA239" s="119"/>
      <c r="DUB239" s="47"/>
      <c r="DUC239" s="47"/>
      <c r="DUD239" s="48"/>
      <c r="DUE239" s="49"/>
      <c r="DUF239" s="28"/>
      <c r="DUG239" s="196"/>
      <c r="DUH239" s="119"/>
      <c r="DUI239" s="47"/>
      <c r="DUJ239" s="47"/>
      <c r="DUK239" s="48"/>
      <c r="DUL239" s="49"/>
      <c r="DUM239" s="28"/>
      <c r="DUN239" s="196"/>
      <c r="DUO239" s="119"/>
      <c r="DUP239" s="47"/>
      <c r="DUQ239" s="47"/>
      <c r="DUR239" s="48"/>
      <c r="DUS239" s="49"/>
      <c r="DUT239" s="28"/>
      <c r="DUU239" s="196"/>
      <c r="DUV239" s="119"/>
      <c r="DUW239" s="47"/>
      <c r="DUX239" s="47"/>
      <c r="DUY239" s="48"/>
      <c r="DUZ239" s="49"/>
      <c r="DVA239" s="28"/>
      <c r="DVB239" s="196"/>
      <c r="DVC239" s="119"/>
      <c r="DVD239" s="47"/>
      <c r="DVE239" s="47"/>
      <c r="DVF239" s="48"/>
      <c r="DVG239" s="49"/>
      <c r="DVH239" s="28"/>
      <c r="DVI239" s="196"/>
      <c r="DVJ239" s="119"/>
      <c r="DVK239" s="47"/>
      <c r="DVL239" s="47"/>
      <c r="DVM239" s="48"/>
      <c r="DVN239" s="49"/>
      <c r="DVO239" s="28"/>
      <c r="DVP239" s="196"/>
      <c r="DVQ239" s="119"/>
      <c r="DVR239" s="47"/>
      <c r="DVS239" s="47"/>
      <c r="DVT239" s="48"/>
      <c r="DVU239" s="49"/>
      <c r="DVV239" s="28"/>
      <c r="DVW239" s="196"/>
      <c r="DVX239" s="119"/>
      <c r="DVY239" s="47"/>
      <c r="DVZ239" s="47"/>
      <c r="DWA239" s="48"/>
      <c r="DWB239" s="49"/>
      <c r="DWC239" s="28"/>
      <c r="DWD239" s="196"/>
      <c r="DWE239" s="119"/>
      <c r="DWF239" s="47"/>
      <c r="DWG239" s="47"/>
      <c r="DWH239" s="48"/>
      <c r="DWI239" s="49"/>
      <c r="DWJ239" s="28"/>
      <c r="DWK239" s="196"/>
      <c r="DWL239" s="119"/>
      <c r="DWM239" s="47"/>
      <c r="DWN239" s="47"/>
      <c r="DWO239" s="48"/>
      <c r="DWP239" s="49"/>
      <c r="DWQ239" s="28"/>
      <c r="DWR239" s="196"/>
      <c r="DWS239" s="119"/>
      <c r="DWT239" s="47"/>
      <c r="DWU239" s="47"/>
      <c r="DWV239" s="48"/>
      <c r="DWW239" s="49"/>
      <c r="DWX239" s="28"/>
      <c r="DWY239" s="196"/>
      <c r="DWZ239" s="119"/>
      <c r="DXA239" s="47"/>
      <c r="DXB239" s="47"/>
      <c r="DXC239" s="48"/>
      <c r="DXD239" s="49"/>
      <c r="DXE239" s="28"/>
      <c r="DXF239" s="196"/>
      <c r="DXG239" s="119"/>
      <c r="DXH239" s="47"/>
      <c r="DXI239" s="47"/>
      <c r="DXJ239" s="48"/>
      <c r="DXK239" s="49"/>
      <c r="DXL239" s="28"/>
      <c r="DXM239" s="196"/>
      <c r="DXN239" s="119"/>
      <c r="DXO239" s="47"/>
      <c r="DXP239" s="47"/>
      <c r="DXQ239" s="48"/>
      <c r="DXR239" s="49"/>
      <c r="DXS239" s="28"/>
      <c r="DXT239" s="196"/>
      <c r="DXU239" s="119"/>
      <c r="DXV239" s="47"/>
      <c r="DXW239" s="47"/>
      <c r="DXX239" s="48"/>
      <c r="DXY239" s="49"/>
      <c r="DXZ239" s="28"/>
      <c r="DYA239" s="196"/>
      <c r="DYB239" s="119"/>
      <c r="DYC239" s="47"/>
      <c r="DYD239" s="47"/>
      <c r="DYE239" s="48"/>
      <c r="DYF239" s="49"/>
      <c r="DYG239" s="28"/>
      <c r="DYH239" s="196"/>
      <c r="DYI239" s="119"/>
      <c r="DYJ239" s="47"/>
      <c r="DYK239" s="47"/>
      <c r="DYL239" s="48"/>
      <c r="DYM239" s="49"/>
      <c r="DYN239" s="28"/>
      <c r="DYO239" s="196"/>
      <c r="DYP239" s="119"/>
      <c r="DYQ239" s="47"/>
      <c r="DYR239" s="47"/>
      <c r="DYS239" s="48"/>
      <c r="DYT239" s="49"/>
      <c r="DYU239" s="28"/>
      <c r="DYV239" s="196"/>
      <c r="DYW239" s="119"/>
      <c r="DYX239" s="47"/>
      <c r="DYY239" s="47"/>
      <c r="DYZ239" s="48"/>
      <c r="DZA239" s="49"/>
      <c r="DZB239" s="28"/>
      <c r="DZC239" s="196"/>
      <c r="DZD239" s="119"/>
      <c r="DZE239" s="47"/>
      <c r="DZF239" s="47"/>
      <c r="DZG239" s="48"/>
      <c r="DZH239" s="49"/>
      <c r="DZI239" s="28"/>
      <c r="DZJ239" s="196"/>
      <c r="DZK239" s="119"/>
      <c r="DZL239" s="47"/>
      <c r="DZM239" s="47"/>
      <c r="DZN239" s="48"/>
      <c r="DZO239" s="49"/>
      <c r="DZP239" s="28"/>
      <c r="DZQ239" s="196"/>
      <c r="DZR239" s="119"/>
      <c r="DZS239" s="47"/>
      <c r="DZT239" s="47"/>
      <c r="DZU239" s="48"/>
      <c r="DZV239" s="49"/>
      <c r="DZW239" s="28"/>
      <c r="DZX239" s="196"/>
      <c r="DZY239" s="119"/>
      <c r="DZZ239" s="47"/>
      <c r="EAA239" s="47"/>
      <c r="EAB239" s="48"/>
      <c r="EAC239" s="49"/>
      <c r="EAD239" s="28"/>
      <c r="EAE239" s="196"/>
      <c r="EAF239" s="119"/>
      <c r="EAG239" s="47"/>
      <c r="EAH239" s="47"/>
      <c r="EAI239" s="48"/>
      <c r="EAJ239" s="49"/>
      <c r="EAK239" s="28"/>
      <c r="EAL239" s="196"/>
      <c r="EAM239" s="119"/>
      <c r="EAN239" s="47"/>
      <c r="EAO239" s="47"/>
      <c r="EAP239" s="48"/>
      <c r="EAQ239" s="49"/>
      <c r="EAR239" s="28"/>
      <c r="EAS239" s="196"/>
      <c r="EAT239" s="119"/>
      <c r="EAU239" s="47"/>
      <c r="EAV239" s="47"/>
      <c r="EAW239" s="48"/>
      <c r="EAX239" s="49"/>
      <c r="EAY239" s="28"/>
      <c r="EAZ239" s="196"/>
      <c r="EBA239" s="119"/>
      <c r="EBB239" s="47"/>
      <c r="EBC239" s="47"/>
      <c r="EBD239" s="48"/>
      <c r="EBE239" s="49"/>
      <c r="EBF239" s="28"/>
      <c r="EBG239" s="196"/>
      <c r="EBH239" s="119"/>
      <c r="EBI239" s="47"/>
      <c r="EBJ239" s="47"/>
      <c r="EBK239" s="48"/>
      <c r="EBL239" s="49"/>
      <c r="EBM239" s="28"/>
      <c r="EBN239" s="196"/>
      <c r="EBO239" s="119"/>
      <c r="EBP239" s="47"/>
      <c r="EBQ239" s="47"/>
      <c r="EBR239" s="48"/>
      <c r="EBS239" s="49"/>
      <c r="EBT239" s="28"/>
      <c r="EBU239" s="196"/>
      <c r="EBV239" s="119"/>
      <c r="EBW239" s="47"/>
      <c r="EBX239" s="47"/>
      <c r="EBY239" s="48"/>
      <c r="EBZ239" s="49"/>
      <c r="ECA239" s="28"/>
      <c r="ECB239" s="196"/>
      <c r="ECC239" s="119"/>
      <c r="ECD239" s="47"/>
      <c r="ECE239" s="47"/>
      <c r="ECF239" s="48"/>
      <c r="ECG239" s="49"/>
      <c r="ECH239" s="28"/>
      <c r="ECI239" s="196"/>
      <c r="ECJ239" s="119"/>
      <c r="ECK239" s="47"/>
      <c r="ECL239" s="47"/>
      <c r="ECM239" s="48"/>
      <c r="ECN239" s="49"/>
      <c r="ECO239" s="28"/>
      <c r="ECP239" s="196"/>
      <c r="ECQ239" s="119"/>
      <c r="ECR239" s="47"/>
      <c r="ECS239" s="47"/>
      <c r="ECT239" s="48"/>
      <c r="ECU239" s="49"/>
      <c r="ECV239" s="28"/>
      <c r="ECW239" s="196"/>
      <c r="ECX239" s="119"/>
      <c r="ECY239" s="47"/>
      <c r="ECZ239" s="47"/>
      <c r="EDA239" s="48"/>
      <c r="EDB239" s="49"/>
      <c r="EDC239" s="28"/>
      <c r="EDD239" s="196"/>
      <c r="EDE239" s="119"/>
      <c r="EDF239" s="47"/>
      <c r="EDG239" s="47"/>
      <c r="EDH239" s="48"/>
      <c r="EDI239" s="49"/>
      <c r="EDJ239" s="28"/>
      <c r="EDK239" s="196"/>
      <c r="EDL239" s="119"/>
      <c r="EDM239" s="47"/>
      <c r="EDN239" s="47"/>
      <c r="EDO239" s="48"/>
      <c r="EDP239" s="49"/>
      <c r="EDQ239" s="28"/>
      <c r="EDR239" s="196"/>
      <c r="EDS239" s="119"/>
      <c r="EDT239" s="47"/>
      <c r="EDU239" s="47"/>
      <c r="EDV239" s="48"/>
      <c r="EDW239" s="49"/>
      <c r="EDX239" s="28"/>
      <c r="EDY239" s="196"/>
      <c r="EDZ239" s="119"/>
      <c r="EEA239" s="47"/>
      <c r="EEB239" s="47"/>
      <c r="EEC239" s="48"/>
      <c r="EED239" s="49"/>
      <c r="EEE239" s="28"/>
      <c r="EEF239" s="196"/>
      <c r="EEG239" s="119"/>
      <c r="EEH239" s="47"/>
      <c r="EEI239" s="47"/>
      <c r="EEJ239" s="48"/>
      <c r="EEK239" s="49"/>
      <c r="EEL239" s="28"/>
      <c r="EEM239" s="196"/>
      <c r="EEN239" s="119"/>
      <c r="EEO239" s="47"/>
      <c r="EEP239" s="47"/>
      <c r="EEQ239" s="48"/>
      <c r="EER239" s="49"/>
      <c r="EES239" s="28"/>
      <c r="EET239" s="196"/>
      <c r="EEU239" s="119"/>
      <c r="EEV239" s="47"/>
      <c r="EEW239" s="47"/>
      <c r="EEX239" s="48"/>
      <c r="EEY239" s="49"/>
      <c r="EEZ239" s="28"/>
      <c r="EFA239" s="196"/>
      <c r="EFB239" s="119"/>
      <c r="EFC239" s="47"/>
      <c r="EFD239" s="47"/>
      <c r="EFE239" s="48"/>
      <c r="EFF239" s="49"/>
      <c r="EFG239" s="28"/>
      <c r="EFH239" s="196"/>
      <c r="EFI239" s="119"/>
      <c r="EFJ239" s="47"/>
      <c r="EFK239" s="47"/>
      <c r="EFL239" s="48"/>
      <c r="EFM239" s="49"/>
      <c r="EFN239" s="28"/>
      <c r="EFO239" s="196"/>
      <c r="EFP239" s="119"/>
      <c r="EFQ239" s="47"/>
      <c r="EFR239" s="47"/>
      <c r="EFS239" s="48"/>
      <c r="EFT239" s="49"/>
      <c r="EFU239" s="28"/>
      <c r="EFV239" s="196"/>
      <c r="EFW239" s="119"/>
      <c r="EFX239" s="47"/>
      <c r="EFY239" s="47"/>
      <c r="EFZ239" s="48"/>
      <c r="EGA239" s="49"/>
      <c r="EGB239" s="28"/>
      <c r="EGC239" s="196"/>
      <c r="EGD239" s="119"/>
      <c r="EGE239" s="47"/>
      <c r="EGF239" s="47"/>
      <c r="EGG239" s="48"/>
      <c r="EGH239" s="49"/>
      <c r="EGI239" s="28"/>
      <c r="EGJ239" s="196"/>
      <c r="EGK239" s="119"/>
      <c r="EGL239" s="47"/>
      <c r="EGM239" s="47"/>
      <c r="EGN239" s="48"/>
      <c r="EGO239" s="49"/>
      <c r="EGP239" s="28"/>
      <c r="EGQ239" s="196"/>
      <c r="EGR239" s="119"/>
      <c r="EGS239" s="47"/>
      <c r="EGT239" s="47"/>
      <c r="EGU239" s="48"/>
      <c r="EGV239" s="49"/>
      <c r="EGW239" s="28"/>
      <c r="EGX239" s="196"/>
      <c r="EGY239" s="119"/>
      <c r="EGZ239" s="47"/>
      <c r="EHA239" s="47"/>
      <c r="EHB239" s="48"/>
      <c r="EHC239" s="49"/>
      <c r="EHD239" s="28"/>
      <c r="EHE239" s="196"/>
      <c r="EHF239" s="119"/>
      <c r="EHG239" s="47"/>
      <c r="EHH239" s="47"/>
      <c r="EHI239" s="48"/>
      <c r="EHJ239" s="49"/>
      <c r="EHK239" s="28"/>
      <c r="EHL239" s="196"/>
      <c r="EHM239" s="119"/>
      <c r="EHN239" s="47"/>
      <c r="EHO239" s="47"/>
      <c r="EHP239" s="48"/>
      <c r="EHQ239" s="49"/>
      <c r="EHR239" s="28"/>
      <c r="EHS239" s="196"/>
      <c r="EHT239" s="119"/>
      <c r="EHU239" s="47"/>
      <c r="EHV239" s="47"/>
      <c r="EHW239" s="48"/>
      <c r="EHX239" s="49"/>
      <c r="EHY239" s="28"/>
      <c r="EHZ239" s="196"/>
      <c r="EIA239" s="119"/>
      <c r="EIB239" s="47"/>
      <c r="EIC239" s="47"/>
      <c r="EID239" s="48"/>
      <c r="EIE239" s="49"/>
      <c r="EIF239" s="28"/>
      <c r="EIG239" s="196"/>
      <c r="EIH239" s="119"/>
      <c r="EII239" s="47"/>
      <c r="EIJ239" s="47"/>
      <c r="EIK239" s="48"/>
      <c r="EIL239" s="49"/>
      <c r="EIM239" s="28"/>
      <c r="EIN239" s="196"/>
      <c r="EIO239" s="119"/>
      <c r="EIP239" s="47"/>
      <c r="EIQ239" s="47"/>
      <c r="EIR239" s="48"/>
      <c r="EIS239" s="49"/>
      <c r="EIT239" s="28"/>
      <c r="EIU239" s="196"/>
      <c r="EIV239" s="119"/>
      <c r="EIW239" s="47"/>
      <c r="EIX239" s="47"/>
      <c r="EIY239" s="48"/>
      <c r="EIZ239" s="49"/>
      <c r="EJA239" s="28"/>
      <c r="EJB239" s="196"/>
      <c r="EJC239" s="119"/>
      <c r="EJD239" s="47"/>
      <c r="EJE239" s="47"/>
      <c r="EJF239" s="48"/>
      <c r="EJG239" s="49"/>
      <c r="EJH239" s="28"/>
      <c r="EJI239" s="196"/>
      <c r="EJJ239" s="119"/>
      <c r="EJK239" s="47"/>
      <c r="EJL239" s="47"/>
      <c r="EJM239" s="48"/>
      <c r="EJN239" s="49"/>
      <c r="EJO239" s="28"/>
      <c r="EJP239" s="196"/>
      <c r="EJQ239" s="119"/>
      <c r="EJR239" s="47"/>
      <c r="EJS239" s="47"/>
      <c r="EJT239" s="48"/>
      <c r="EJU239" s="49"/>
      <c r="EJV239" s="28"/>
      <c r="EJW239" s="196"/>
      <c r="EJX239" s="119"/>
      <c r="EJY239" s="47"/>
      <c r="EJZ239" s="47"/>
      <c r="EKA239" s="48"/>
      <c r="EKB239" s="49"/>
      <c r="EKC239" s="28"/>
      <c r="EKD239" s="196"/>
      <c r="EKE239" s="119"/>
      <c r="EKF239" s="47"/>
      <c r="EKG239" s="47"/>
      <c r="EKH239" s="48"/>
      <c r="EKI239" s="49"/>
      <c r="EKJ239" s="28"/>
      <c r="EKK239" s="196"/>
      <c r="EKL239" s="119"/>
      <c r="EKM239" s="47"/>
      <c r="EKN239" s="47"/>
      <c r="EKO239" s="48"/>
      <c r="EKP239" s="49"/>
      <c r="EKQ239" s="28"/>
      <c r="EKR239" s="196"/>
      <c r="EKS239" s="119"/>
      <c r="EKT239" s="47"/>
      <c r="EKU239" s="47"/>
      <c r="EKV239" s="48"/>
      <c r="EKW239" s="49"/>
      <c r="EKX239" s="28"/>
      <c r="EKY239" s="196"/>
      <c r="EKZ239" s="119"/>
      <c r="ELA239" s="47"/>
      <c r="ELB239" s="47"/>
      <c r="ELC239" s="48"/>
      <c r="ELD239" s="49"/>
      <c r="ELE239" s="28"/>
      <c r="ELF239" s="196"/>
      <c r="ELG239" s="119"/>
      <c r="ELH239" s="47"/>
      <c r="ELI239" s="47"/>
      <c r="ELJ239" s="48"/>
      <c r="ELK239" s="49"/>
      <c r="ELL239" s="28"/>
      <c r="ELM239" s="196"/>
      <c r="ELN239" s="119"/>
      <c r="ELO239" s="47"/>
      <c r="ELP239" s="47"/>
      <c r="ELQ239" s="48"/>
      <c r="ELR239" s="49"/>
      <c r="ELS239" s="28"/>
      <c r="ELT239" s="196"/>
      <c r="ELU239" s="119"/>
      <c r="ELV239" s="47"/>
      <c r="ELW239" s="47"/>
      <c r="ELX239" s="48"/>
      <c r="ELY239" s="49"/>
      <c r="ELZ239" s="28"/>
      <c r="EMA239" s="196"/>
      <c r="EMB239" s="119"/>
      <c r="EMC239" s="47"/>
      <c r="EMD239" s="47"/>
      <c r="EME239" s="48"/>
      <c r="EMF239" s="49"/>
      <c r="EMG239" s="28"/>
      <c r="EMH239" s="196"/>
      <c r="EMI239" s="119"/>
      <c r="EMJ239" s="47"/>
      <c r="EMK239" s="47"/>
      <c r="EML239" s="48"/>
      <c r="EMM239" s="49"/>
      <c r="EMN239" s="28"/>
      <c r="EMO239" s="196"/>
      <c r="EMP239" s="119"/>
      <c r="EMQ239" s="47"/>
      <c r="EMR239" s="47"/>
      <c r="EMS239" s="48"/>
      <c r="EMT239" s="49"/>
      <c r="EMU239" s="28"/>
      <c r="EMV239" s="196"/>
      <c r="EMW239" s="119"/>
      <c r="EMX239" s="47"/>
      <c r="EMY239" s="47"/>
      <c r="EMZ239" s="48"/>
      <c r="ENA239" s="49"/>
      <c r="ENB239" s="28"/>
      <c r="ENC239" s="196"/>
      <c r="END239" s="119"/>
      <c r="ENE239" s="47"/>
      <c r="ENF239" s="47"/>
      <c r="ENG239" s="48"/>
      <c r="ENH239" s="49"/>
      <c r="ENI239" s="28"/>
      <c r="ENJ239" s="196"/>
      <c r="ENK239" s="119"/>
      <c r="ENL239" s="47"/>
      <c r="ENM239" s="47"/>
      <c r="ENN239" s="48"/>
      <c r="ENO239" s="49"/>
      <c r="ENP239" s="28"/>
      <c r="ENQ239" s="196"/>
      <c r="ENR239" s="119"/>
      <c r="ENS239" s="47"/>
      <c r="ENT239" s="47"/>
      <c r="ENU239" s="48"/>
      <c r="ENV239" s="49"/>
      <c r="ENW239" s="28"/>
      <c r="ENX239" s="196"/>
      <c r="ENY239" s="119"/>
      <c r="ENZ239" s="47"/>
      <c r="EOA239" s="47"/>
      <c r="EOB239" s="48"/>
      <c r="EOC239" s="49"/>
      <c r="EOD239" s="28"/>
      <c r="EOE239" s="196"/>
      <c r="EOF239" s="119"/>
      <c r="EOG239" s="47"/>
      <c r="EOH239" s="47"/>
      <c r="EOI239" s="48"/>
      <c r="EOJ239" s="49"/>
      <c r="EOK239" s="28"/>
      <c r="EOL239" s="196"/>
      <c r="EOM239" s="119"/>
      <c r="EON239" s="47"/>
      <c r="EOO239" s="47"/>
      <c r="EOP239" s="48"/>
      <c r="EOQ239" s="49"/>
      <c r="EOR239" s="28"/>
      <c r="EOS239" s="196"/>
      <c r="EOT239" s="119"/>
      <c r="EOU239" s="47"/>
      <c r="EOV239" s="47"/>
      <c r="EOW239" s="48"/>
      <c r="EOX239" s="49"/>
      <c r="EOY239" s="28"/>
      <c r="EOZ239" s="196"/>
      <c r="EPA239" s="119"/>
      <c r="EPB239" s="47"/>
      <c r="EPC239" s="47"/>
      <c r="EPD239" s="48"/>
      <c r="EPE239" s="49"/>
      <c r="EPF239" s="28"/>
      <c r="EPG239" s="196"/>
      <c r="EPH239" s="119"/>
      <c r="EPI239" s="47"/>
      <c r="EPJ239" s="47"/>
      <c r="EPK239" s="48"/>
      <c r="EPL239" s="49"/>
      <c r="EPM239" s="28"/>
      <c r="EPN239" s="196"/>
      <c r="EPO239" s="119"/>
      <c r="EPP239" s="47"/>
      <c r="EPQ239" s="47"/>
      <c r="EPR239" s="48"/>
      <c r="EPS239" s="49"/>
      <c r="EPT239" s="28"/>
      <c r="EPU239" s="196"/>
      <c r="EPV239" s="119"/>
      <c r="EPW239" s="47"/>
      <c r="EPX239" s="47"/>
      <c r="EPY239" s="48"/>
      <c r="EPZ239" s="49"/>
      <c r="EQA239" s="28"/>
      <c r="EQB239" s="196"/>
      <c r="EQC239" s="119"/>
      <c r="EQD239" s="47"/>
      <c r="EQE239" s="47"/>
      <c r="EQF239" s="48"/>
      <c r="EQG239" s="49"/>
      <c r="EQH239" s="28"/>
      <c r="EQI239" s="196"/>
      <c r="EQJ239" s="119"/>
      <c r="EQK239" s="47"/>
      <c r="EQL239" s="47"/>
      <c r="EQM239" s="48"/>
      <c r="EQN239" s="49"/>
      <c r="EQO239" s="28"/>
      <c r="EQP239" s="196"/>
      <c r="EQQ239" s="119"/>
      <c r="EQR239" s="47"/>
      <c r="EQS239" s="47"/>
      <c r="EQT239" s="48"/>
      <c r="EQU239" s="49"/>
      <c r="EQV239" s="28"/>
      <c r="EQW239" s="196"/>
      <c r="EQX239" s="119"/>
      <c r="EQY239" s="47"/>
      <c r="EQZ239" s="47"/>
      <c r="ERA239" s="48"/>
      <c r="ERB239" s="49"/>
      <c r="ERC239" s="28"/>
      <c r="ERD239" s="196"/>
      <c r="ERE239" s="119"/>
      <c r="ERF239" s="47"/>
      <c r="ERG239" s="47"/>
      <c r="ERH239" s="48"/>
      <c r="ERI239" s="49"/>
      <c r="ERJ239" s="28"/>
      <c r="ERK239" s="196"/>
      <c r="ERL239" s="119"/>
      <c r="ERM239" s="47"/>
      <c r="ERN239" s="47"/>
      <c r="ERO239" s="48"/>
      <c r="ERP239" s="49"/>
      <c r="ERQ239" s="28"/>
      <c r="ERR239" s="196"/>
      <c r="ERS239" s="119"/>
      <c r="ERT239" s="47"/>
      <c r="ERU239" s="47"/>
      <c r="ERV239" s="48"/>
      <c r="ERW239" s="49"/>
      <c r="ERX239" s="28"/>
      <c r="ERY239" s="196"/>
      <c r="ERZ239" s="119"/>
      <c r="ESA239" s="47"/>
      <c r="ESB239" s="47"/>
      <c r="ESC239" s="48"/>
      <c r="ESD239" s="49"/>
      <c r="ESE239" s="28"/>
      <c r="ESF239" s="196"/>
      <c r="ESG239" s="119"/>
      <c r="ESH239" s="47"/>
      <c r="ESI239" s="47"/>
      <c r="ESJ239" s="48"/>
      <c r="ESK239" s="49"/>
      <c r="ESL239" s="28"/>
      <c r="ESM239" s="196"/>
      <c r="ESN239" s="119"/>
      <c r="ESO239" s="47"/>
      <c r="ESP239" s="47"/>
      <c r="ESQ239" s="48"/>
      <c r="ESR239" s="49"/>
      <c r="ESS239" s="28"/>
      <c r="EST239" s="196"/>
      <c r="ESU239" s="119"/>
      <c r="ESV239" s="47"/>
      <c r="ESW239" s="47"/>
      <c r="ESX239" s="48"/>
      <c r="ESY239" s="49"/>
      <c r="ESZ239" s="28"/>
      <c r="ETA239" s="196"/>
      <c r="ETB239" s="119"/>
      <c r="ETC239" s="47"/>
      <c r="ETD239" s="47"/>
      <c r="ETE239" s="48"/>
      <c r="ETF239" s="49"/>
      <c r="ETG239" s="28"/>
      <c r="ETH239" s="196"/>
      <c r="ETI239" s="119"/>
      <c r="ETJ239" s="47"/>
      <c r="ETK239" s="47"/>
      <c r="ETL239" s="48"/>
      <c r="ETM239" s="49"/>
      <c r="ETN239" s="28"/>
      <c r="ETO239" s="196"/>
      <c r="ETP239" s="119"/>
      <c r="ETQ239" s="47"/>
      <c r="ETR239" s="47"/>
      <c r="ETS239" s="48"/>
      <c r="ETT239" s="49"/>
      <c r="ETU239" s="28"/>
      <c r="ETV239" s="196"/>
      <c r="ETW239" s="119"/>
      <c r="ETX239" s="47"/>
      <c r="ETY239" s="47"/>
      <c r="ETZ239" s="48"/>
      <c r="EUA239" s="49"/>
      <c r="EUB239" s="28"/>
      <c r="EUC239" s="196"/>
      <c r="EUD239" s="119"/>
      <c r="EUE239" s="47"/>
      <c r="EUF239" s="47"/>
      <c r="EUG239" s="48"/>
      <c r="EUH239" s="49"/>
      <c r="EUI239" s="28"/>
      <c r="EUJ239" s="196"/>
      <c r="EUK239" s="119"/>
      <c r="EUL239" s="47"/>
      <c r="EUM239" s="47"/>
      <c r="EUN239" s="48"/>
      <c r="EUO239" s="49"/>
      <c r="EUP239" s="28"/>
      <c r="EUQ239" s="196"/>
      <c r="EUR239" s="119"/>
      <c r="EUS239" s="47"/>
      <c r="EUT239" s="47"/>
      <c r="EUU239" s="48"/>
      <c r="EUV239" s="49"/>
      <c r="EUW239" s="28"/>
      <c r="EUX239" s="196"/>
      <c r="EUY239" s="119"/>
      <c r="EUZ239" s="47"/>
      <c r="EVA239" s="47"/>
      <c r="EVB239" s="48"/>
      <c r="EVC239" s="49"/>
      <c r="EVD239" s="28"/>
      <c r="EVE239" s="196"/>
      <c r="EVF239" s="119"/>
      <c r="EVG239" s="47"/>
      <c r="EVH239" s="47"/>
      <c r="EVI239" s="48"/>
      <c r="EVJ239" s="49"/>
      <c r="EVK239" s="28"/>
      <c r="EVL239" s="196"/>
      <c r="EVM239" s="119"/>
      <c r="EVN239" s="47"/>
      <c r="EVO239" s="47"/>
      <c r="EVP239" s="48"/>
      <c r="EVQ239" s="49"/>
      <c r="EVR239" s="28"/>
      <c r="EVS239" s="196"/>
      <c r="EVT239" s="119"/>
      <c r="EVU239" s="47"/>
      <c r="EVV239" s="47"/>
      <c r="EVW239" s="48"/>
      <c r="EVX239" s="49"/>
      <c r="EVY239" s="28"/>
      <c r="EVZ239" s="196"/>
      <c r="EWA239" s="119"/>
      <c r="EWB239" s="47"/>
      <c r="EWC239" s="47"/>
      <c r="EWD239" s="48"/>
      <c r="EWE239" s="49"/>
      <c r="EWF239" s="28"/>
      <c r="EWG239" s="196"/>
      <c r="EWH239" s="119"/>
      <c r="EWI239" s="47"/>
      <c r="EWJ239" s="47"/>
      <c r="EWK239" s="48"/>
      <c r="EWL239" s="49"/>
      <c r="EWM239" s="28"/>
      <c r="EWN239" s="196"/>
      <c r="EWO239" s="119"/>
      <c r="EWP239" s="47"/>
      <c r="EWQ239" s="47"/>
      <c r="EWR239" s="48"/>
      <c r="EWS239" s="49"/>
      <c r="EWT239" s="28"/>
      <c r="EWU239" s="196"/>
      <c r="EWV239" s="119"/>
      <c r="EWW239" s="47"/>
      <c r="EWX239" s="47"/>
      <c r="EWY239" s="48"/>
      <c r="EWZ239" s="49"/>
      <c r="EXA239" s="28"/>
      <c r="EXB239" s="196"/>
      <c r="EXC239" s="119"/>
      <c r="EXD239" s="47"/>
      <c r="EXE239" s="47"/>
      <c r="EXF239" s="48"/>
      <c r="EXG239" s="49"/>
      <c r="EXH239" s="28"/>
      <c r="EXI239" s="196"/>
      <c r="EXJ239" s="119"/>
      <c r="EXK239" s="47"/>
      <c r="EXL239" s="47"/>
      <c r="EXM239" s="48"/>
      <c r="EXN239" s="49"/>
      <c r="EXO239" s="28"/>
      <c r="EXP239" s="196"/>
      <c r="EXQ239" s="119"/>
      <c r="EXR239" s="47"/>
      <c r="EXS239" s="47"/>
      <c r="EXT239" s="48"/>
      <c r="EXU239" s="49"/>
      <c r="EXV239" s="28"/>
      <c r="EXW239" s="196"/>
      <c r="EXX239" s="119"/>
      <c r="EXY239" s="47"/>
      <c r="EXZ239" s="47"/>
      <c r="EYA239" s="48"/>
      <c r="EYB239" s="49"/>
      <c r="EYC239" s="28"/>
      <c r="EYD239" s="196"/>
      <c r="EYE239" s="119"/>
      <c r="EYF239" s="47"/>
      <c r="EYG239" s="47"/>
      <c r="EYH239" s="48"/>
      <c r="EYI239" s="49"/>
      <c r="EYJ239" s="28"/>
      <c r="EYK239" s="196"/>
      <c r="EYL239" s="119"/>
      <c r="EYM239" s="47"/>
      <c r="EYN239" s="47"/>
      <c r="EYO239" s="48"/>
      <c r="EYP239" s="49"/>
      <c r="EYQ239" s="28"/>
      <c r="EYR239" s="196"/>
      <c r="EYS239" s="119"/>
      <c r="EYT239" s="47"/>
      <c r="EYU239" s="47"/>
      <c r="EYV239" s="48"/>
      <c r="EYW239" s="49"/>
      <c r="EYX239" s="28"/>
      <c r="EYY239" s="196"/>
      <c r="EYZ239" s="119"/>
      <c r="EZA239" s="47"/>
      <c r="EZB239" s="47"/>
      <c r="EZC239" s="48"/>
      <c r="EZD239" s="49"/>
      <c r="EZE239" s="28"/>
      <c r="EZF239" s="196"/>
      <c r="EZG239" s="119"/>
      <c r="EZH239" s="47"/>
      <c r="EZI239" s="47"/>
      <c r="EZJ239" s="48"/>
      <c r="EZK239" s="49"/>
      <c r="EZL239" s="28"/>
      <c r="EZM239" s="196"/>
      <c r="EZN239" s="119"/>
      <c r="EZO239" s="47"/>
      <c r="EZP239" s="47"/>
      <c r="EZQ239" s="48"/>
      <c r="EZR239" s="49"/>
      <c r="EZS239" s="28"/>
      <c r="EZT239" s="196"/>
      <c r="EZU239" s="119"/>
      <c r="EZV239" s="47"/>
      <c r="EZW239" s="47"/>
      <c r="EZX239" s="48"/>
      <c r="EZY239" s="49"/>
      <c r="EZZ239" s="28"/>
      <c r="FAA239" s="196"/>
      <c r="FAB239" s="119"/>
      <c r="FAC239" s="47"/>
      <c r="FAD239" s="47"/>
      <c r="FAE239" s="48"/>
      <c r="FAF239" s="49"/>
      <c r="FAG239" s="28"/>
      <c r="FAH239" s="196"/>
      <c r="FAI239" s="119"/>
      <c r="FAJ239" s="47"/>
      <c r="FAK239" s="47"/>
      <c r="FAL239" s="48"/>
      <c r="FAM239" s="49"/>
      <c r="FAN239" s="28"/>
      <c r="FAO239" s="196"/>
      <c r="FAP239" s="119"/>
      <c r="FAQ239" s="47"/>
      <c r="FAR239" s="47"/>
      <c r="FAS239" s="48"/>
      <c r="FAT239" s="49"/>
      <c r="FAU239" s="28"/>
      <c r="FAV239" s="196"/>
      <c r="FAW239" s="119"/>
      <c r="FAX239" s="47"/>
      <c r="FAY239" s="47"/>
      <c r="FAZ239" s="48"/>
      <c r="FBA239" s="49"/>
      <c r="FBB239" s="28"/>
      <c r="FBC239" s="196"/>
      <c r="FBD239" s="119"/>
      <c r="FBE239" s="47"/>
      <c r="FBF239" s="47"/>
      <c r="FBG239" s="48"/>
      <c r="FBH239" s="49"/>
      <c r="FBI239" s="28"/>
      <c r="FBJ239" s="196"/>
      <c r="FBK239" s="119"/>
      <c r="FBL239" s="47"/>
      <c r="FBM239" s="47"/>
      <c r="FBN239" s="48"/>
      <c r="FBO239" s="49"/>
      <c r="FBP239" s="28"/>
      <c r="FBQ239" s="196"/>
      <c r="FBR239" s="119"/>
      <c r="FBS239" s="47"/>
      <c r="FBT239" s="47"/>
      <c r="FBU239" s="48"/>
      <c r="FBV239" s="49"/>
      <c r="FBW239" s="28"/>
      <c r="FBX239" s="196"/>
      <c r="FBY239" s="119"/>
      <c r="FBZ239" s="47"/>
      <c r="FCA239" s="47"/>
      <c r="FCB239" s="48"/>
      <c r="FCC239" s="49"/>
      <c r="FCD239" s="28"/>
      <c r="FCE239" s="196"/>
      <c r="FCF239" s="119"/>
      <c r="FCG239" s="47"/>
      <c r="FCH239" s="47"/>
      <c r="FCI239" s="48"/>
      <c r="FCJ239" s="49"/>
      <c r="FCK239" s="28"/>
      <c r="FCL239" s="196"/>
      <c r="FCM239" s="119"/>
      <c r="FCN239" s="47"/>
      <c r="FCO239" s="47"/>
      <c r="FCP239" s="48"/>
      <c r="FCQ239" s="49"/>
      <c r="FCR239" s="28"/>
      <c r="FCS239" s="196"/>
      <c r="FCT239" s="119"/>
      <c r="FCU239" s="47"/>
      <c r="FCV239" s="47"/>
      <c r="FCW239" s="48"/>
      <c r="FCX239" s="49"/>
      <c r="FCY239" s="28"/>
      <c r="FCZ239" s="196"/>
      <c r="FDA239" s="119"/>
      <c r="FDB239" s="47"/>
      <c r="FDC239" s="47"/>
      <c r="FDD239" s="48"/>
      <c r="FDE239" s="49"/>
      <c r="FDF239" s="28"/>
      <c r="FDG239" s="196"/>
      <c r="FDH239" s="119"/>
      <c r="FDI239" s="47"/>
      <c r="FDJ239" s="47"/>
      <c r="FDK239" s="48"/>
      <c r="FDL239" s="49"/>
      <c r="FDM239" s="28"/>
      <c r="FDN239" s="196"/>
      <c r="FDO239" s="119"/>
      <c r="FDP239" s="47"/>
      <c r="FDQ239" s="47"/>
      <c r="FDR239" s="48"/>
      <c r="FDS239" s="49"/>
      <c r="FDT239" s="28"/>
      <c r="FDU239" s="196"/>
      <c r="FDV239" s="119"/>
      <c r="FDW239" s="47"/>
      <c r="FDX239" s="47"/>
      <c r="FDY239" s="48"/>
      <c r="FDZ239" s="49"/>
      <c r="FEA239" s="28"/>
      <c r="FEB239" s="196"/>
      <c r="FEC239" s="119"/>
      <c r="FED239" s="47"/>
      <c r="FEE239" s="47"/>
      <c r="FEF239" s="48"/>
      <c r="FEG239" s="49"/>
      <c r="FEH239" s="28"/>
      <c r="FEI239" s="196"/>
      <c r="FEJ239" s="119"/>
      <c r="FEK239" s="47"/>
      <c r="FEL239" s="47"/>
      <c r="FEM239" s="48"/>
      <c r="FEN239" s="49"/>
      <c r="FEO239" s="28"/>
      <c r="FEP239" s="196"/>
      <c r="FEQ239" s="119"/>
      <c r="FER239" s="47"/>
      <c r="FES239" s="47"/>
      <c r="FET239" s="48"/>
      <c r="FEU239" s="49"/>
      <c r="FEV239" s="28"/>
      <c r="FEW239" s="196"/>
      <c r="FEX239" s="119"/>
      <c r="FEY239" s="47"/>
      <c r="FEZ239" s="47"/>
      <c r="FFA239" s="48"/>
      <c r="FFB239" s="49"/>
      <c r="FFC239" s="28"/>
      <c r="FFD239" s="196"/>
      <c r="FFE239" s="119"/>
      <c r="FFF239" s="47"/>
      <c r="FFG239" s="47"/>
      <c r="FFH239" s="48"/>
      <c r="FFI239" s="49"/>
      <c r="FFJ239" s="28"/>
      <c r="FFK239" s="196"/>
      <c r="FFL239" s="119"/>
      <c r="FFM239" s="47"/>
      <c r="FFN239" s="47"/>
      <c r="FFO239" s="48"/>
      <c r="FFP239" s="49"/>
      <c r="FFQ239" s="28"/>
      <c r="FFR239" s="196"/>
      <c r="FFS239" s="119"/>
      <c r="FFT239" s="47"/>
      <c r="FFU239" s="47"/>
      <c r="FFV239" s="48"/>
      <c r="FFW239" s="49"/>
      <c r="FFX239" s="28"/>
      <c r="FFY239" s="196"/>
      <c r="FFZ239" s="119"/>
      <c r="FGA239" s="47"/>
      <c r="FGB239" s="47"/>
      <c r="FGC239" s="48"/>
      <c r="FGD239" s="49"/>
      <c r="FGE239" s="28"/>
      <c r="FGF239" s="196"/>
      <c r="FGG239" s="119"/>
      <c r="FGH239" s="47"/>
      <c r="FGI239" s="47"/>
      <c r="FGJ239" s="48"/>
      <c r="FGK239" s="49"/>
      <c r="FGL239" s="28"/>
      <c r="FGM239" s="196"/>
      <c r="FGN239" s="119"/>
      <c r="FGO239" s="47"/>
      <c r="FGP239" s="47"/>
      <c r="FGQ239" s="48"/>
      <c r="FGR239" s="49"/>
      <c r="FGS239" s="28"/>
      <c r="FGT239" s="196"/>
      <c r="FGU239" s="119"/>
      <c r="FGV239" s="47"/>
      <c r="FGW239" s="47"/>
      <c r="FGX239" s="48"/>
      <c r="FGY239" s="49"/>
      <c r="FGZ239" s="28"/>
      <c r="FHA239" s="196"/>
      <c r="FHB239" s="119"/>
      <c r="FHC239" s="47"/>
      <c r="FHD239" s="47"/>
      <c r="FHE239" s="48"/>
      <c r="FHF239" s="49"/>
      <c r="FHG239" s="28"/>
      <c r="FHH239" s="196"/>
      <c r="FHI239" s="119"/>
      <c r="FHJ239" s="47"/>
      <c r="FHK239" s="47"/>
      <c r="FHL239" s="48"/>
      <c r="FHM239" s="49"/>
      <c r="FHN239" s="28"/>
      <c r="FHO239" s="196"/>
      <c r="FHP239" s="119"/>
      <c r="FHQ239" s="47"/>
      <c r="FHR239" s="47"/>
      <c r="FHS239" s="48"/>
      <c r="FHT239" s="49"/>
      <c r="FHU239" s="28"/>
      <c r="FHV239" s="196"/>
      <c r="FHW239" s="119"/>
      <c r="FHX239" s="47"/>
      <c r="FHY239" s="47"/>
      <c r="FHZ239" s="48"/>
      <c r="FIA239" s="49"/>
      <c r="FIB239" s="28"/>
      <c r="FIC239" s="196"/>
      <c r="FID239" s="119"/>
      <c r="FIE239" s="47"/>
      <c r="FIF239" s="47"/>
      <c r="FIG239" s="48"/>
      <c r="FIH239" s="49"/>
      <c r="FII239" s="28"/>
      <c r="FIJ239" s="196"/>
      <c r="FIK239" s="119"/>
      <c r="FIL239" s="47"/>
      <c r="FIM239" s="47"/>
      <c r="FIN239" s="48"/>
      <c r="FIO239" s="49"/>
      <c r="FIP239" s="28"/>
      <c r="FIQ239" s="196"/>
      <c r="FIR239" s="119"/>
      <c r="FIS239" s="47"/>
      <c r="FIT239" s="47"/>
      <c r="FIU239" s="48"/>
      <c r="FIV239" s="49"/>
      <c r="FIW239" s="28"/>
      <c r="FIX239" s="196"/>
      <c r="FIY239" s="119"/>
      <c r="FIZ239" s="47"/>
      <c r="FJA239" s="47"/>
      <c r="FJB239" s="48"/>
      <c r="FJC239" s="49"/>
      <c r="FJD239" s="28"/>
      <c r="FJE239" s="196"/>
      <c r="FJF239" s="119"/>
      <c r="FJG239" s="47"/>
      <c r="FJH239" s="47"/>
      <c r="FJI239" s="48"/>
      <c r="FJJ239" s="49"/>
      <c r="FJK239" s="28"/>
      <c r="FJL239" s="196"/>
      <c r="FJM239" s="119"/>
      <c r="FJN239" s="47"/>
      <c r="FJO239" s="47"/>
      <c r="FJP239" s="48"/>
      <c r="FJQ239" s="49"/>
      <c r="FJR239" s="28"/>
      <c r="FJS239" s="196"/>
      <c r="FJT239" s="119"/>
      <c r="FJU239" s="47"/>
      <c r="FJV239" s="47"/>
      <c r="FJW239" s="48"/>
      <c r="FJX239" s="49"/>
      <c r="FJY239" s="28"/>
      <c r="FJZ239" s="196"/>
      <c r="FKA239" s="119"/>
      <c r="FKB239" s="47"/>
      <c r="FKC239" s="47"/>
      <c r="FKD239" s="48"/>
      <c r="FKE239" s="49"/>
      <c r="FKF239" s="28"/>
      <c r="FKG239" s="196"/>
      <c r="FKH239" s="119"/>
      <c r="FKI239" s="47"/>
      <c r="FKJ239" s="47"/>
      <c r="FKK239" s="48"/>
      <c r="FKL239" s="49"/>
      <c r="FKM239" s="28"/>
      <c r="FKN239" s="196"/>
      <c r="FKO239" s="119"/>
      <c r="FKP239" s="47"/>
      <c r="FKQ239" s="47"/>
      <c r="FKR239" s="48"/>
      <c r="FKS239" s="49"/>
      <c r="FKT239" s="28"/>
      <c r="FKU239" s="196"/>
      <c r="FKV239" s="119"/>
      <c r="FKW239" s="47"/>
      <c r="FKX239" s="47"/>
      <c r="FKY239" s="48"/>
      <c r="FKZ239" s="49"/>
      <c r="FLA239" s="28"/>
      <c r="FLB239" s="196"/>
      <c r="FLC239" s="119"/>
      <c r="FLD239" s="47"/>
      <c r="FLE239" s="47"/>
      <c r="FLF239" s="48"/>
      <c r="FLG239" s="49"/>
      <c r="FLH239" s="28"/>
      <c r="FLI239" s="196"/>
      <c r="FLJ239" s="119"/>
      <c r="FLK239" s="47"/>
      <c r="FLL239" s="47"/>
      <c r="FLM239" s="48"/>
      <c r="FLN239" s="49"/>
      <c r="FLO239" s="28"/>
      <c r="FLP239" s="196"/>
      <c r="FLQ239" s="119"/>
      <c r="FLR239" s="47"/>
      <c r="FLS239" s="47"/>
      <c r="FLT239" s="48"/>
      <c r="FLU239" s="49"/>
      <c r="FLV239" s="28"/>
      <c r="FLW239" s="196"/>
      <c r="FLX239" s="119"/>
      <c r="FLY239" s="47"/>
      <c r="FLZ239" s="47"/>
      <c r="FMA239" s="48"/>
      <c r="FMB239" s="49"/>
      <c r="FMC239" s="28"/>
      <c r="FMD239" s="196"/>
      <c r="FME239" s="119"/>
      <c r="FMF239" s="47"/>
      <c r="FMG239" s="47"/>
      <c r="FMH239" s="48"/>
      <c r="FMI239" s="49"/>
      <c r="FMJ239" s="28"/>
      <c r="FMK239" s="196"/>
      <c r="FML239" s="119"/>
      <c r="FMM239" s="47"/>
      <c r="FMN239" s="47"/>
      <c r="FMO239" s="48"/>
      <c r="FMP239" s="49"/>
      <c r="FMQ239" s="28"/>
      <c r="FMR239" s="196"/>
      <c r="FMS239" s="119"/>
      <c r="FMT239" s="47"/>
      <c r="FMU239" s="47"/>
      <c r="FMV239" s="48"/>
      <c r="FMW239" s="49"/>
      <c r="FMX239" s="28"/>
      <c r="FMY239" s="196"/>
      <c r="FMZ239" s="119"/>
      <c r="FNA239" s="47"/>
      <c r="FNB239" s="47"/>
      <c r="FNC239" s="48"/>
      <c r="FND239" s="49"/>
      <c r="FNE239" s="28"/>
      <c r="FNF239" s="196"/>
      <c r="FNG239" s="119"/>
      <c r="FNH239" s="47"/>
      <c r="FNI239" s="47"/>
      <c r="FNJ239" s="48"/>
      <c r="FNK239" s="49"/>
      <c r="FNL239" s="28"/>
      <c r="FNM239" s="196"/>
      <c r="FNN239" s="119"/>
      <c r="FNO239" s="47"/>
      <c r="FNP239" s="47"/>
      <c r="FNQ239" s="48"/>
      <c r="FNR239" s="49"/>
      <c r="FNS239" s="28"/>
      <c r="FNT239" s="196"/>
      <c r="FNU239" s="119"/>
      <c r="FNV239" s="47"/>
      <c r="FNW239" s="47"/>
      <c r="FNX239" s="48"/>
      <c r="FNY239" s="49"/>
      <c r="FNZ239" s="28"/>
      <c r="FOA239" s="196"/>
      <c r="FOB239" s="119"/>
      <c r="FOC239" s="47"/>
      <c r="FOD239" s="47"/>
      <c r="FOE239" s="48"/>
      <c r="FOF239" s="49"/>
      <c r="FOG239" s="28"/>
      <c r="FOH239" s="196"/>
      <c r="FOI239" s="119"/>
      <c r="FOJ239" s="47"/>
      <c r="FOK239" s="47"/>
      <c r="FOL239" s="48"/>
      <c r="FOM239" s="49"/>
      <c r="FON239" s="28"/>
      <c r="FOO239" s="196"/>
      <c r="FOP239" s="119"/>
      <c r="FOQ239" s="47"/>
      <c r="FOR239" s="47"/>
      <c r="FOS239" s="48"/>
      <c r="FOT239" s="49"/>
      <c r="FOU239" s="28"/>
      <c r="FOV239" s="196"/>
      <c r="FOW239" s="119"/>
      <c r="FOX239" s="47"/>
      <c r="FOY239" s="47"/>
      <c r="FOZ239" s="48"/>
      <c r="FPA239" s="49"/>
      <c r="FPB239" s="28"/>
      <c r="FPC239" s="196"/>
      <c r="FPD239" s="119"/>
      <c r="FPE239" s="47"/>
      <c r="FPF239" s="47"/>
      <c r="FPG239" s="48"/>
      <c r="FPH239" s="49"/>
      <c r="FPI239" s="28"/>
      <c r="FPJ239" s="196"/>
      <c r="FPK239" s="119"/>
      <c r="FPL239" s="47"/>
      <c r="FPM239" s="47"/>
      <c r="FPN239" s="48"/>
      <c r="FPO239" s="49"/>
      <c r="FPP239" s="28"/>
      <c r="FPQ239" s="196"/>
      <c r="FPR239" s="119"/>
      <c r="FPS239" s="47"/>
      <c r="FPT239" s="47"/>
      <c r="FPU239" s="48"/>
      <c r="FPV239" s="49"/>
      <c r="FPW239" s="28"/>
      <c r="FPX239" s="196"/>
      <c r="FPY239" s="119"/>
      <c r="FPZ239" s="47"/>
      <c r="FQA239" s="47"/>
      <c r="FQB239" s="48"/>
      <c r="FQC239" s="49"/>
      <c r="FQD239" s="28"/>
      <c r="FQE239" s="196"/>
      <c r="FQF239" s="119"/>
      <c r="FQG239" s="47"/>
      <c r="FQH239" s="47"/>
      <c r="FQI239" s="48"/>
      <c r="FQJ239" s="49"/>
      <c r="FQK239" s="28"/>
      <c r="FQL239" s="196"/>
      <c r="FQM239" s="119"/>
      <c r="FQN239" s="47"/>
      <c r="FQO239" s="47"/>
      <c r="FQP239" s="48"/>
      <c r="FQQ239" s="49"/>
      <c r="FQR239" s="28"/>
      <c r="FQS239" s="196"/>
      <c r="FQT239" s="119"/>
      <c r="FQU239" s="47"/>
      <c r="FQV239" s="47"/>
      <c r="FQW239" s="48"/>
      <c r="FQX239" s="49"/>
      <c r="FQY239" s="28"/>
      <c r="FQZ239" s="196"/>
      <c r="FRA239" s="119"/>
      <c r="FRB239" s="47"/>
      <c r="FRC239" s="47"/>
      <c r="FRD239" s="48"/>
      <c r="FRE239" s="49"/>
      <c r="FRF239" s="28"/>
      <c r="FRG239" s="196"/>
      <c r="FRH239" s="119"/>
      <c r="FRI239" s="47"/>
      <c r="FRJ239" s="47"/>
      <c r="FRK239" s="48"/>
      <c r="FRL239" s="49"/>
      <c r="FRM239" s="28"/>
      <c r="FRN239" s="196"/>
      <c r="FRO239" s="119"/>
      <c r="FRP239" s="47"/>
      <c r="FRQ239" s="47"/>
      <c r="FRR239" s="48"/>
      <c r="FRS239" s="49"/>
      <c r="FRT239" s="28"/>
      <c r="FRU239" s="196"/>
      <c r="FRV239" s="119"/>
      <c r="FRW239" s="47"/>
      <c r="FRX239" s="47"/>
      <c r="FRY239" s="48"/>
      <c r="FRZ239" s="49"/>
      <c r="FSA239" s="28"/>
      <c r="FSB239" s="196"/>
      <c r="FSC239" s="119"/>
      <c r="FSD239" s="47"/>
      <c r="FSE239" s="47"/>
      <c r="FSF239" s="48"/>
      <c r="FSG239" s="49"/>
      <c r="FSH239" s="28"/>
      <c r="FSI239" s="196"/>
      <c r="FSJ239" s="119"/>
      <c r="FSK239" s="47"/>
      <c r="FSL239" s="47"/>
      <c r="FSM239" s="48"/>
      <c r="FSN239" s="49"/>
      <c r="FSO239" s="28"/>
      <c r="FSP239" s="196"/>
      <c r="FSQ239" s="119"/>
      <c r="FSR239" s="47"/>
      <c r="FSS239" s="47"/>
      <c r="FST239" s="48"/>
      <c r="FSU239" s="49"/>
      <c r="FSV239" s="28"/>
      <c r="FSW239" s="196"/>
      <c r="FSX239" s="119"/>
      <c r="FSY239" s="47"/>
      <c r="FSZ239" s="47"/>
      <c r="FTA239" s="48"/>
      <c r="FTB239" s="49"/>
      <c r="FTC239" s="28"/>
      <c r="FTD239" s="196"/>
      <c r="FTE239" s="119"/>
      <c r="FTF239" s="47"/>
      <c r="FTG239" s="47"/>
      <c r="FTH239" s="48"/>
      <c r="FTI239" s="49"/>
      <c r="FTJ239" s="28"/>
      <c r="FTK239" s="196"/>
      <c r="FTL239" s="119"/>
      <c r="FTM239" s="47"/>
      <c r="FTN239" s="47"/>
      <c r="FTO239" s="48"/>
      <c r="FTP239" s="49"/>
      <c r="FTQ239" s="28"/>
      <c r="FTR239" s="196"/>
      <c r="FTS239" s="119"/>
      <c r="FTT239" s="47"/>
      <c r="FTU239" s="47"/>
      <c r="FTV239" s="48"/>
      <c r="FTW239" s="49"/>
      <c r="FTX239" s="28"/>
      <c r="FTY239" s="196"/>
      <c r="FTZ239" s="119"/>
      <c r="FUA239" s="47"/>
      <c r="FUB239" s="47"/>
      <c r="FUC239" s="48"/>
      <c r="FUD239" s="49"/>
      <c r="FUE239" s="28"/>
      <c r="FUF239" s="196"/>
      <c r="FUG239" s="119"/>
      <c r="FUH239" s="47"/>
      <c r="FUI239" s="47"/>
      <c r="FUJ239" s="48"/>
      <c r="FUK239" s="49"/>
      <c r="FUL239" s="28"/>
      <c r="FUM239" s="196"/>
      <c r="FUN239" s="119"/>
      <c r="FUO239" s="47"/>
      <c r="FUP239" s="47"/>
      <c r="FUQ239" s="48"/>
      <c r="FUR239" s="49"/>
      <c r="FUS239" s="28"/>
      <c r="FUT239" s="196"/>
      <c r="FUU239" s="119"/>
      <c r="FUV239" s="47"/>
      <c r="FUW239" s="47"/>
      <c r="FUX239" s="48"/>
      <c r="FUY239" s="49"/>
      <c r="FUZ239" s="28"/>
      <c r="FVA239" s="196"/>
      <c r="FVB239" s="119"/>
      <c r="FVC239" s="47"/>
      <c r="FVD239" s="47"/>
      <c r="FVE239" s="48"/>
      <c r="FVF239" s="49"/>
      <c r="FVG239" s="28"/>
      <c r="FVH239" s="196"/>
      <c r="FVI239" s="119"/>
      <c r="FVJ239" s="47"/>
      <c r="FVK239" s="47"/>
      <c r="FVL239" s="48"/>
      <c r="FVM239" s="49"/>
      <c r="FVN239" s="28"/>
      <c r="FVO239" s="196"/>
      <c r="FVP239" s="119"/>
      <c r="FVQ239" s="47"/>
      <c r="FVR239" s="47"/>
      <c r="FVS239" s="48"/>
      <c r="FVT239" s="49"/>
      <c r="FVU239" s="28"/>
      <c r="FVV239" s="196"/>
      <c r="FVW239" s="119"/>
      <c r="FVX239" s="47"/>
      <c r="FVY239" s="47"/>
      <c r="FVZ239" s="48"/>
      <c r="FWA239" s="49"/>
      <c r="FWB239" s="28"/>
      <c r="FWC239" s="196"/>
      <c r="FWD239" s="119"/>
      <c r="FWE239" s="47"/>
      <c r="FWF239" s="47"/>
      <c r="FWG239" s="48"/>
      <c r="FWH239" s="49"/>
      <c r="FWI239" s="28"/>
      <c r="FWJ239" s="196"/>
      <c r="FWK239" s="119"/>
      <c r="FWL239" s="47"/>
      <c r="FWM239" s="47"/>
      <c r="FWN239" s="48"/>
      <c r="FWO239" s="49"/>
      <c r="FWP239" s="28"/>
      <c r="FWQ239" s="196"/>
      <c r="FWR239" s="119"/>
      <c r="FWS239" s="47"/>
      <c r="FWT239" s="47"/>
      <c r="FWU239" s="48"/>
      <c r="FWV239" s="49"/>
      <c r="FWW239" s="28"/>
      <c r="FWX239" s="196"/>
      <c r="FWY239" s="119"/>
      <c r="FWZ239" s="47"/>
      <c r="FXA239" s="47"/>
      <c r="FXB239" s="48"/>
      <c r="FXC239" s="49"/>
      <c r="FXD239" s="28"/>
      <c r="FXE239" s="196"/>
      <c r="FXF239" s="119"/>
      <c r="FXG239" s="47"/>
      <c r="FXH239" s="47"/>
      <c r="FXI239" s="48"/>
      <c r="FXJ239" s="49"/>
      <c r="FXK239" s="28"/>
      <c r="FXL239" s="196"/>
      <c r="FXM239" s="119"/>
      <c r="FXN239" s="47"/>
      <c r="FXO239" s="47"/>
      <c r="FXP239" s="48"/>
      <c r="FXQ239" s="49"/>
      <c r="FXR239" s="28"/>
      <c r="FXS239" s="196"/>
      <c r="FXT239" s="119"/>
      <c r="FXU239" s="47"/>
      <c r="FXV239" s="47"/>
      <c r="FXW239" s="48"/>
      <c r="FXX239" s="49"/>
      <c r="FXY239" s="28"/>
      <c r="FXZ239" s="196"/>
      <c r="FYA239" s="119"/>
      <c r="FYB239" s="47"/>
      <c r="FYC239" s="47"/>
      <c r="FYD239" s="48"/>
      <c r="FYE239" s="49"/>
      <c r="FYF239" s="28"/>
      <c r="FYG239" s="196"/>
      <c r="FYH239" s="119"/>
      <c r="FYI239" s="47"/>
      <c r="FYJ239" s="47"/>
      <c r="FYK239" s="48"/>
      <c r="FYL239" s="49"/>
      <c r="FYM239" s="28"/>
      <c r="FYN239" s="196"/>
      <c r="FYO239" s="119"/>
      <c r="FYP239" s="47"/>
      <c r="FYQ239" s="47"/>
      <c r="FYR239" s="48"/>
      <c r="FYS239" s="49"/>
      <c r="FYT239" s="28"/>
      <c r="FYU239" s="196"/>
      <c r="FYV239" s="119"/>
      <c r="FYW239" s="47"/>
      <c r="FYX239" s="47"/>
      <c r="FYY239" s="48"/>
      <c r="FYZ239" s="49"/>
      <c r="FZA239" s="28"/>
      <c r="FZB239" s="196"/>
      <c r="FZC239" s="119"/>
      <c r="FZD239" s="47"/>
      <c r="FZE239" s="47"/>
      <c r="FZF239" s="48"/>
      <c r="FZG239" s="49"/>
      <c r="FZH239" s="28"/>
      <c r="FZI239" s="196"/>
      <c r="FZJ239" s="119"/>
      <c r="FZK239" s="47"/>
      <c r="FZL239" s="47"/>
      <c r="FZM239" s="48"/>
      <c r="FZN239" s="49"/>
      <c r="FZO239" s="28"/>
      <c r="FZP239" s="196"/>
      <c r="FZQ239" s="119"/>
      <c r="FZR239" s="47"/>
      <c r="FZS239" s="47"/>
      <c r="FZT239" s="48"/>
      <c r="FZU239" s="49"/>
      <c r="FZV239" s="28"/>
      <c r="FZW239" s="196"/>
      <c r="FZX239" s="119"/>
      <c r="FZY239" s="47"/>
      <c r="FZZ239" s="47"/>
      <c r="GAA239" s="48"/>
      <c r="GAB239" s="49"/>
      <c r="GAC239" s="28"/>
      <c r="GAD239" s="196"/>
      <c r="GAE239" s="119"/>
      <c r="GAF239" s="47"/>
      <c r="GAG239" s="47"/>
      <c r="GAH239" s="48"/>
      <c r="GAI239" s="49"/>
      <c r="GAJ239" s="28"/>
      <c r="GAK239" s="196"/>
      <c r="GAL239" s="119"/>
      <c r="GAM239" s="47"/>
      <c r="GAN239" s="47"/>
      <c r="GAO239" s="48"/>
      <c r="GAP239" s="49"/>
      <c r="GAQ239" s="28"/>
      <c r="GAR239" s="196"/>
      <c r="GAS239" s="119"/>
      <c r="GAT239" s="47"/>
      <c r="GAU239" s="47"/>
      <c r="GAV239" s="48"/>
      <c r="GAW239" s="49"/>
      <c r="GAX239" s="28"/>
      <c r="GAY239" s="196"/>
      <c r="GAZ239" s="119"/>
      <c r="GBA239" s="47"/>
      <c r="GBB239" s="47"/>
      <c r="GBC239" s="48"/>
      <c r="GBD239" s="49"/>
      <c r="GBE239" s="28"/>
      <c r="GBF239" s="196"/>
      <c r="GBG239" s="119"/>
      <c r="GBH239" s="47"/>
      <c r="GBI239" s="47"/>
      <c r="GBJ239" s="48"/>
      <c r="GBK239" s="49"/>
      <c r="GBL239" s="28"/>
      <c r="GBM239" s="196"/>
      <c r="GBN239" s="119"/>
      <c r="GBO239" s="47"/>
      <c r="GBP239" s="47"/>
      <c r="GBQ239" s="48"/>
      <c r="GBR239" s="49"/>
      <c r="GBS239" s="28"/>
      <c r="GBT239" s="196"/>
      <c r="GBU239" s="119"/>
      <c r="GBV239" s="47"/>
      <c r="GBW239" s="47"/>
      <c r="GBX239" s="48"/>
      <c r="GBY239" s="49"/>
      <c r="GBZ239" s="28"/>
      <c r="GCA239" s="196"/>
      <c r="GCB239" s="119"/>
      <c r="GCC239" s="47"/>
      <c r="GCD239" s="47"/>
      <c r="GCE239" s="48"/>
      <c r="GCF239" s="49"/>
      <c r="GCG239" s="28"/>
      <c r="GCH239" s="196"/>
      <c r="GCI239" s="119"/>
      <c r="GCJ239" s="47"/>
      <c r="GCK239" s="47"/>
      <c r="GCL239" s="48"/>
      <c r="GCM239" s="49"/>
      <c r="GCN239" s="28"/>
      <c r="GCO239" s="196"/>
      <c r="GCP239" s="119"/>
      <c r="GCQ239" s="47"/>
      <c r="GCR239" s="47"/>
      <c r="GCS239" s="48"/>
      <c r="GCT239" s="49"/>
      <c r="GCU239" s="28"/>
      <c r="GCV239" s="196"/>
      <c r="GCW239" s="119"/>
      <c r="GCX239" s="47"/>
      <c r="GCY239" s="47"/>
      <c r="GCZ239" s="48"/>
      <c r="GDA239" s="49"/>
      <c r="GDB239" s="28"/>
      <c r="GDC239" s="196"/>
      <c r="GDD239" s="119"/>
      <c r="GDE239" s="47"/>
      <c r="GDF239" s="47"/>
      <c r="GDG239" s="48"/>
      <c r="GDH239" s="49"/>
      <c r="GDI239" s="28"/>
      <c r="GDJ239" s="196"/>
      <c r="GDK239" s="119"/>
      <c r="GDL239" s="47"/>
      <c r="GDM239" s="47"/>
      <c r="GDN239" s="48"/>
      <c r="GDO239" s="49"/>
      <c r="GDP239" s="28"/>
      <c r="GDQ239" s="196"/>
      <c r="GDR239" s="119"/>
      <c r="GDS239" s="47"/>
      <c r="GDT239" s="47"/>
      <c r="GDU239" s="48"/>
      <c r="GDV239" s="49"/>
      <c r="GDW239" s="28"/>
      <c r="GDX239" s="196"/>
      <c r="GDY239" s="119"/>
      <c r="GDZ239" s="47"/>
      <c r="GEA239" s="47"/>
      <c r="GEB239" s="48"/>
      <c r="GEC239" s="49"/>
      <c r="GED239" s="28"/>
      <c r="GEE239" s="196"/>
      <c r="GEF239" s="119"/>
      <c r="GEG239" s="47"/>
      <c r="GEH239" s="47"/>
      <c r="GEI239" s="48"/>
      <c r="GEJ239" s="49"/>
      <c r="GEK239" s="28"/>
      <c r="GEL239" s="196"/>
      <c r="GEM239" s="119"/>
      <c r="GEN239" s="47"/>
      <c r="GEO239" s="47"/>
      <c r="GEP239" s="48"/>
      <c r="GEQ239" s="49"/>
      <c r="GER239" s="28"/>
      <c r="GES239" s="196"/>
      <c r="GET239" s="119"/>
      <c r="GEU239" s="47"/>
      <c r="GEV239" s="47"/>
      <c r="GEW239" s="48"/>
      <c r="GEX239" s="49"/>
      <c r="GEY239" s="28"/>
      <c r="GEZ239" s="196"/>
      <c r="GFA239" s="119"/>
      <c r="GFB239" s="47"/>
      <c r="GFC239" s="47"/>
      <c r="GFD239" s="48"/>
      <c r="GFE239" s="49"/>
      <c r="GFF239" s="28"/>
      <c r="GFG239" s="196"/>
      <c r="GFH239" s="119"/>
      <c r="GFI239" s="47"/>
      <c r="GFJ239" s="47"/>
      <c r="GFK239" s="48"/>
      <c r="GFL239" s="49"/>
      <c r="GFM239" s="28"/>
      <c r="GFN239" s="196"/>
      <c r="GFO239" s="119"/>
      <c r="GFP239" s="47"/>
      <c r="GFQ239" s="47"/>
      <c r="GFR239" s="48"/>
      <c r="GFS239" s="49"/>
      <c r="GFT239" s="28"/>
      <c r="GFU239" s="196"/>
      <c r="GFV239" s="119"/>
      <c r="GFW239" s="47"/>
      <c r="GFX239" s="47"/>
      <c r="GFY239" s="48"/>
      <c r="GFZ239" s="49"/>
      <c r="GGA239" s="28"/>
      <c r="GGB239" s="196"/>
      <c r="GGC239" s="119"/>
      <c r="GGD239" s="47"/>
      <c r="GGE239" s="47"/>
      <c r="GGF239" s="48"/>
      <c r="GGG239" s="49"/>
      <c r="GGH239" s="28"/>
      <c r="GGI239" s="196"/>
      <c r="GGJ239" s="119"/>
      <c r="GGK239" s="47"/>
      <c r="GGL239" s="47"/>
      <c r="GGM239" s="48"/>
      <c r="GGN239" s="49"/>
      <c r="GGO239" s="28"/>
      <c r="GGP239" s="196"/>
      <c r="GGQ239" s="119"/>
      <c r="GGR239" s="47"/>
      <c r="GGS239" s="47"/>
      <c r="GGT239" s="48"/>
      <c r="GGU239" s="49"/>
      <c r="GGV239" s="28"/>
      <c r="GGW239" s="196"/>
      <c r="GGX239" s="119"/>
      <c r="GGY239" s="47"/>
      <c r="GGZ239" s="47"/>
      <c r="GHA239" s="48"/>
      <c r="GHB239" s="49"/>
      <c r="GHC239" s="28"/>
      <c r="GHD239" s="196"/>
      <c r="GHE239" s="119"/>
      <c r="GHF239" s="47"/>
      <c r="GHG239" s="47"/>
      <c r="GHH239" s="48"/>
      <c r="GHI239" s="49"/>
      <c r="GHJ239" s="28"/>
      <c r="GHK239" s="196"/>
      <c r="GHL239" s="119"/>
      <c r="GHM239" s="47"/>
      <c r="GHN239" s="47"/>
      <c r="GHO239" s="48"/>
      <c r="GHP239" s="49"/>
      <c r="GHQ239" s="28"/>
      <c r="GHR239" s="196"/>
      <c r="GHS239" s="119"/>
      <c r="GHT239" s="47"/>
      <c r="GHU239" s="47"/>
      <c r="GHV239" s="48"/>
      <c r="GHW239" s="49"/>
      <c r="GHX239" s="28"/>
      <c r="GHY239" s="196"/>
      <c r="GHZ239" s="119"/>
      <c r="GIA239" s="47"/>
      <c r="GIB239" s="47"/>
      <c r="GIC239" s="48"/>
      <c r="GID239" s="49"/>
      <c r="GIE239" s="28"/>
      <c r="GIF239" s="196"/>
      <c r="GIG239" s="119"/>
      <c r="GIH239" s="47"/>
      <c r="GII239" s="47"/>
      <c r="GIJ239" s="48"/>
      <c r="GIK239" s="49"/>
      <c r="GIL239" s="28"/>
      <c r="GIM239" s="196"/>
      <c r="GIN239" s="119"/>
      <c r="GIO239" s="47"/>
      <c r="GIP239" s="47"/>
      <c r="GIQ239" s="48"/>
      <c r="GIR239" s="49"/>
      <c r="GIS239" s="28"/>
      <c r="GIT239" s="196"/>
      <c r="GIU239" s="119"/>
      <c r="GIV239" s="47"/>
      <c r="GIW239" s="47"/>
      <c r="GIX239" s="48"/>
      <c r="GIY239" s="49"/>
      <c r="GIZ239" s="28"/>
      <c r="GJA239" s="196"/>
      <c r="GJB239" s="119"/>
      <c r="GJC239" s="47"/>
      <c r="GJD239" s="47"/>
      <c r="GJE239" s="48"/>
      <c r="GJF239" s="49"/>
      <c r="GJG239" s="28"/>
      <c r="GJH239" s="196"/>
      <c r="GJI239" s="119"/>
      <c r="GJJ239" s="47"/>
      <c r="GJK239" s="47"/>
      <c r="GJL239" s="48"/>
      <c r="GJM239" s="49"/>
      <c r="GJN239" s="28"/>
      <c r="GJO239" s="196"/>
      <c r="GJP239" s="119"/>
      <c r="GJQ239" s="47"/>
      <c r="GJR239" s="47"/>
      <c r="GJS239" s="48"/>
      <c r="GJT239" s="49"/>
      <c r="GJU239" s="28"/>
      <c r="GJV239" s="196"/>
      <c r="GJW239" s="119"/>
      <c r="GJX239" s="47"/>
      <c r="GJY239" s="47"/>
      <c r="GJZ239" s="48"/>
      <c r="GKA239" s="49"/>
      <c r="GKB239" s="28"/>
      <c r="GKC239" s="196"/>
      <c r="GKD239" s="119"/>
      <c r="GKE239" s="47"/>
      <c r="GKF239" s="47"/>
      <c r="GKG239" s="48"/>
      <c r="GKH239" s="49"/>
      <c r="GKI239" s="28"/>
      <c r="GKJ239" s="196"/>
      <c r="GKK239" s="119"/>
      <c r="GKL239" s="47"/>
      <c r="GKM239" s="47"/>
      <c r="GKN239" s="48"/>
      <c r="GKO239" s="49"/>
      <c r="GKP239" s="28"/>
      <c r="GKQ239" s="196"/>
      <c r="GKR239" s="119"/>
      <c r="GKS239" s="47"/>
      <c r="GKT239" s="47"/>
      <c r="GKU239" s="48"/>
      <c r="GKV239" s="49"/>
      <c r="GKW239" s="28"/>
      <c r="GKX239" s="196"/>
      <c r="GKY239" s="119"/>
      <c r="GKZ239" s="47"/>
      <c r="GLA239" s="47"/>
      <c r="GLB239" s="48"/>
      <c r="GLC239" s="49"/>
      <c r="GLD239" s="28"/>
      <c r="GLE239" s="196"/>
      <c r="GLF239" s="119"/>
      <c r="GLG239" s="47"/>
      <c r="GLH239" s="47"/>
      <c r="GLI239" s="48"/>
      <c r="GLJ239" s="49"/>
      <c r="GLK239" s="28"/>
      <c r="GLL239" s="196"/>
      <c r="GLM239" s="119"/>
      <c r="GLN239" s="47"/>
      <c r="GLO239" s="47"/>
      <c r="GLP239" s="48"/>
      <c r="GLQ239" s="49"/>
      <c r="GLR239" s="28"/>
      <c r="GLS239" s="196"/>
      <c r="GLT239" s="119"/>
      <c r="GLU239" s="47"/>
      <c r="GLV239" s="47"/>
      <c r="GLW239" s="48"/>
      <c r="GLX239" s="49"/>
      <c r="GLY239" s="28"/>
      <c r="GLZ239" s="196"/>
      <c r="GMA239" s="119"/>
      <c r="GMB239" s="47"/>
      <c r="GMC239" s="47"/>
      <c r="GMD239" s="48"/>
      <c r="GME239" s="49"/>
      <c r="GMF239" s="28"/>
      <c r="GMG239" s="196"/>
      <c r="GMH239" s="119"/>
      <c r="GMI239" s="47"/>
      <c r="GMJ239" s="47"/>
      <c r="GMK239" s="48"/>
      <c r="GML239" s="49"/>
      <c r="GMM239" s="28"/>
      <c r="GMN239" s="196"/>
      <c r="GMO239" s="119"/>
      <c r="GMP239" s="47"/>
      <c r="GMQ239" s="47"/>
      <c r="GMR239" s="48"/>
      <c r="GMS239" s="49"/>
      <c r="GMT239" s="28"/>
      <c r="GMU239" s="196"/>
      <c r="GMV239" s="119"/>
      <c r="GMW239" s="47"/>
      <c r="GMX239" s="47"/>
      <c r="GMY239" s="48"/>
      <c r="GMZ239" s="49"/>
      <c r="GNA239" s="28"/>
      <c r="GNB239" s="196"/>
      <c r="GNC239" s="119"/>
      <c r="GND239" s="47"/>
      <c r="GNE239" s="47"/>
      <c r="GNF239" s="48"/>
      <c r="GNG239" s="49"/>
      <c r="GNH239" s="28"/>
      <c r="GNI239" s="196"/>
      <c r="GNJ239" s="119"/>
      <c r="GNK239" s="47"/>
      <c r="GNL239" s="47"/>
      <c r="GNM239" s="48"/>
      <c r="GNN239" s="49"/>
      <c r="GNO239" s="28"/>
      <c r="GNP239" s="196"/>
      <c r="GNQ239" s="119"/>
      <c r="GNR239" s="47"/>
      <c r="GNS239" s="47"/>
      <c r="GNT239" s="48"/>
      <c r="GNU239" s="49"/>
      <c r="GNV239" s="28"/>
      <c r="GNW239" s="196"/>
      <c r="GNX239" s="119"/>
      <c r="GNY239" s="47"/>
      <c r="GNZ239" s="47"/>
      <c r="GOA239" s="48"/>
      <c r="GOB239" s="49"/>
      <c r="GOC239" s="28"/>
      <c r="GOD239" s="196"/>
      <c r="GOE239" s="119"/>
      <c r="GOF239" s="47"/>
      <c r="GOG239" s="47"/>
      <c r="GOH239" s="48"/>
      <c r="GOI239" s="49"/>
      <c r="GOJ239" s="28"/>
      <c r="GOK239" s="196"/>
      <c r="GOL239" s="119"/>
      <c r="GOM239" s="47"/>
      <c r="GON239" s="47"/>
      <c r="GOO239" s="48"/>
      <c r="GOP239" s="49"/>
      <c r="GOQ239" s="28"/>
      <c r="GOR239" s="196"/>
      <c r="GOS239" s="119"/>
      <c r="GOT239" s="47"/>
      <c r="GOU239" s="47"/>
      <c r="GOV239" s="48"/>
      <c r="GOW239" s="49"/>
      <c r="GOX239" s="28"/>
      <c r="GOY239" s="196"/>
      <c r="GOZ239" s="119"/>
      <c r="GPA239" s="47"/>
      <c r="GPB239" s="47"/>
      <c r="GPC239" s="48"/>
      <c r="GPD239" s="49"/>
      <c r="GPE239" s="28"/>
      <c r="GPF239" s="196"/>
      <c r="GPG239" s="119"/>
      <c r="GPH239" s="47"/>
      <c r="GPI239" s="47"/>
      <c r="GPJ239" s="48"/>
      <c r="GPK239" s="49"/>
      <c r="GPL239" s="28"/>
      <c r="GPM239" s="196"/>
      <c r="GPN239" s="119"/>
      <c r="GPO239" s="47"/>
      <c r="GPP239" s="47"/>
      <c r="GPQ239" s="48"/>
      <c r="GPR239" s="49"/>
      <c r="GPS239" s="28"/>
      <c r="GPT239" s="196"/>
      <c r="GPU239" s="119"/>
      <c r="GPV239" s="47"/>
      <c r="GPW239" s="47"/>
      <c r="GPX239" s="48"/>
      <c r="GPY239" s="49"/>
      <c r="GPZ239" s="28"/>
      <c r="GQA239" s="196"/>
      <c r="GQB239" s="119"/>
      <c r="GQC239" s="47"/>
      <c r="GQD239" s="47"/>
      <c r="GQE239" s="48"/>
      <c r="GQF239" s="49"/>
      <c r="GQG239" s="28"/>
      <c r="GQH239" s="196"/>
      <c r="GQI239" s="119"/>
      <c r="GQJ239" s="47"/>
      <c r="GQK239" s="47"/>
      <c r="GQL239" s="48"/>
      <c r="GQM239" s="49"/>
      <c r="GQN239" s="28"/>
      <c r="GQO239" s="196"/>
      <c r="GQP239" s="119"/>
      <c r="GQQ239" s="47"/>
      <c r="GQR239" s="47"/>
      <c r="GQS239" s="48"/>
      <c r="GQT239" s="49"/>
      <c r="GQU239" s="28"/>
      <c r="GQV239" s="196"/>
      <c r="GQW239" s="119"/>
      <c r="GQX239" s="47"/>
      <c r="GQY239" s="47"/>
      <c r="GQZ239" s="48"/>
      <c r="GRA239" s="49"/>
      <c r="GRB239" s="28"/>
      <c r="GRC239" s="196"/>
      <c r="GRD239" s="119"/>
      <c r="GRE239" s="47"/>
      <c r="GRF239" s="47"/>
      <c r="GRG239" s="48"/>
      <c r="GRH239" s="49"/>
      <c r="GRI239" s="28"/>
      <c r="GRJ239" s="196"/>
      <c r="GRK239" s="119"/>
      <c r="GRL239" s="47"/>
      <c r="GRM239" s="47"/>
      <c r="GRN239" s="48"/>
      <c r="GRO239" s="49"/>
      <c r="GRP239" s="28"/>
      <c r="GRQ239" s="196"/>
      <c r="GRR239" s="119"/>
      <c r="GRS239" s="47"/>
      <c r="GRT239" s="47"/>
      <c r="GRU239" s="48"/>
      <c r="GRV239" s="49"/>
      <c r="GRW239" s="28"/>
      <c r="GRX239" s="196"/>
      <c r="GRY239" s="119"/>
      <c r="GRZ239" s="47"/>
      <c r="GSA239" s="47"/>
      <c r="GSB239" s="48"/>
      <c r="GSC239" s="49"/>
      <c r="GSD239" s="28"/>
      <c r="GSE239" s="196"/>
      <c r="GSF239" s="119"/>
      <c r="GSG239" s="47"/>
      <c r="GSH239" s="47"/>
      <c r="GSI239" s="48"/>
      <c r="GSJ239" s="49"/>
      <c r="GSK239" s="28"/>
      <c r="GSL239" s="196"/>
      <c r="GSM239" s="119"/>
      <c r="GSN239" s="47"/>
      <c r="GSO239" s="47"/>
      <c r="GSP239" s="48"/>
      <c r="GSQ239" s="49"/>
      <c r="GSR239" s="28"/>
      <c r="GSS239" s="196"/>
      <c r="GST239" s="119"/>
      <c r="GSU239" s="47"/>
      <c r="GSV239" s="47"/>
      <c r="GSW239" s="48"/>
      <c r="GSX239" s="49"/>
      <c r="GSY239" s="28"/>
      <c r="GSZ239" s="196"/>
      <c r="GTA239" s="119"/>
      <c r="GTB239" s="47"/>
      <c r="GTC239" s="47"/>
      <c r="GTD239" s="48"/>
      <c r="GTE239" s="49"/>
      <c r="GTF239" s="28"/>
      <c r="GTG239" s="196"/>
      <c r="GTH239" s="119"/>
      <c r="GTI239" s="47"/>
      <c r="GTJ239" s="47"/>
      <c r="GTK239" s="48"/>
      <c r="GTL239" s="49"/>
      <c r="GTM239" s="28"/>
      <c r="GTN239" s="196"/>
      <c r="GTO239" s="119"/>
      <c r="GTP239" s="47"/>
      <c r="GTQ239" s="47"/>
      <c r="GTR239" s="48"/>
      <c r="GTS239" s="49"/>
      <c r="GTT239" s="28"/>
      <c r="GTU239" s="196"/>
      <c r="GTV239" s="119"/>
      <c r="GTW239" s="47"/>
      <c r="GTX239" s="47"/>
      <c r="GTY239" s="48"/>
      <c r="GTZ239" s="49"/>
      <c r="GUA239" s="28"/>
      <c r="GUB239" s="196"/>
      <c r="GUC239" s="119"/>
      <c r="GUD239" s="47"/>
      <c r="GUE239" s="47"/>
      <c r="GUF239" s="48"/>
      <c r="GUG239" s="49"/>
      <c r="GUH239" s="28"/>
      <c r="GUI239" s="196"/>
      <c r="GUJ239" s="119"/>
      <c r="GUK239" s="47"/>
      <c r="GUL239" s="47"/>
      <c r="GUM239" s="48"/>
      <c r="GUN239" s="49"/>
      <c r="GUO239" s="28"/>
      <c r="GUP239" s="196"/>
      <c r="GUQ239" s="119"/>
      <c r="GUR239" s="47"/>
      <c r="GUS239" s="47"/>
      <c r="GUT239" s="48"/>
      <c r="GUU239" s="49"/>
      <c r="GUV239" s="28"/>
      <c r="GUW239" s="196"/>
      <c r="GUX239" s="119"/>
      <c r="GUY239" s="47"/>
      <c r="GUZ239" s="47"/>
      <c r="GVA239" s="48"/>
      <c r="GVB239" s="49"/>
      <c r="GVC239" s="28"/>
      <c r="GVD239" s="196"/>
      <c r="GVE239" s="119"/>
      <c r="GVF239" s="47"/>
      <c r="GVG239" s="47"/>
      <c r="GVH239" s="48"/>
      <c r="GVI239" s="49"/>
      <c r="GVJ239" s="28"/>
      <c r="GVK239" s="196"/>
      <c r="GVL239" s="119"/>
      <c r="GVM239" s="47"/>
      <c r="GVN239" s="47"/>
      <c r="GVO239" s="48"/>
      <c r="GVP239" s="49"/>
      <c r="GVQ239" s="28"/>
      <c r="GVR239" s="196"/>
      <c r="GVS239" s="119"/>
      <c r="GVT239" s="47"/>
      <c r="GVU239" s="47"/>
      <c r="GVV239" s="48"/>
      <c r="GVW239" s="49"/>
      <c r="GVX239" s="28"/>
      <c r="GVY239" s="196"/>
      <c r="GVZ239" s="119"/>
      <c r="GWA239" s="47"/>
      <c r="GWB239" s="47"/>
      <c r="GWC239" s="48"/>
      <c r="GWD239" s="49"/>
      <c r="GWE239" s="28"/>
      <c r="GWF239" s="196"/>
      <c r="GWG239" s="119"/>
      <c r="GWH239" s="47"/>
      <c r="GWI239" s="47"/>
      <c r="GWJ239" s="48"/>
      <c r="GWK239" s="49"/>
      <c r="GWL239" s="28"/>
      <c r="GWM239" s="196"/>
      <c r="GWN239" s="119"/>
      <c r="GWO239" s="47"/>
      <c r="GWP239" s="47"/>
      <c r="GWQ239" s="48"/>
      <c r="GWR239" s="49"/>
      <c r="GWS239" s="28"/>
      <c r="GWT239" s="196"/>
      <c r="GWU239" s="119"/>
      <c r="GWV239" s="47"/>
      <c r="GWW239" s="47"/>
      <c r="GWX239" s="48"/>
      <c r="GWY239" s="49"/>
      <c r="GWZ239" s="28"/>
      <c r="GXA239" s="196"/>
      <c r="GXB239" s="119"/>
      <c r="GXC239" s="47"/>
      <c r="GXD239" s="47"/>
      <c r="GXE239" s="48"/>
      <c r="GXF239" s="49"/>
      <c r="GXG239" s="28"/>
      <c r="GXH239" s="196"/>
      <c r="GXI239" s="119"/>
      <c r="GXJ239" s="47"/>
      <c r="GXK239" s="47"/>
      <c r="GXL239" s="48"/>
      <c r="GXM239" s="49"/>
      <c r="GXN239" s="28"/>
      <c r="GXO239" s="196"/>
      <c r="GXP239" s="119"/>
      <c r="GXQ239" s="47"/>
      <c r="GXR239" s="47"/>
      <c r="GXS239" s="48"/>
      <c r="GXT239" s="49"/>
      <c r="GXU239" s="28"/>
      <c r="GXV239" s="196"/>
      <c r="GXW239" s="119"/>
      <c r="GXX239" s="47"/>
      <c r="GXY239" s="47"/>
      <c r="GXZ239" s="48"/>
      <c r="GYA239" s="49"/>
      <c r="GYB239" s="28"/>
      <c r="GYC239" s="196"/>
      <c r="GYD239" s="119"/>
      <c r="GYE239" s="47"/>
      <c r="GYF239" s="47"/>
      <c r="GYG239" s="48"/>
      <c r="GYH239" s="49"/>
      <c r="GYI239" s="28"/>
      <c r="GYJ239" s="196"/>
      <c r="GYK239" s="119"/>
      <c r="GYL239" s="47"/>
      <c r="GYM239" s="47"/>
      <c r="GYN239" s="48"/>
      <c r="GYO239" s="49"/>
      <c r="GYP239" s="28"/>
      <c r="GYQ239" s="196"/>
      <c r="GYR239" s="119"/>
      <c r="GYS239" s="47"/>
      <c r="GYT239" s="47"/>
      <c r="GYU239" s="48"/>
      <c r="GYV239" s="49"/>
      <c r="GYW239" s="28"/>
      <c r="GYX239" s="196"/>
      <c r="GYY239" s="119"/>
      <c r="GYZ239" s="47"/>
      <c r="GZA239" s="47"/>
      <c r="GZB239" s="48"/>
      <c r="GZC239" s="49"/>
      <c r="GZD239" s="28"/>
      <c r="GZE239" s="196"/>
      <c r="GZF239" s="119"/>
      <c r="GZG239" s="47"/>
      <c r="GZH239" s="47"/>
      <c r="GZI239" s="48"/>
      <c r="GZJ239" s="49"/>
      <c r="GZK239" s="28"/>
      <c r="GZL239" s="196"/>
      <c r="GZM239" s="119"/>
      <c r="GZN239" s="47"/>
      <c r="GZO239" s="47"/>
      <c r="GZP239" s="48"/>
      <c r="GZQ239" s="49"/>
      <c r="GZR239" s="28"/>
      <c r="GZS239" s="196"/>
      <c r="GZT239" s="119"/>
      <c r="GZU239" s="47"/>
      <c r="GZV239" s="47"/>
      <c r="GZW239" s="48"/>
      <c r="GZX239" s="49"/>
      <c r="GZY239" s="28"/>
      <c r="GZZ239" s="196"/>
      <c r="HAA239" s="119"/>
      <c r="HAB239" s="47"/>
      <c r="HAC239" s="47"/>
      <c r="HAD239" s="48"/>
      <c r="HAE239" s="49"/>
      <c r="HAF239" s="28"/>
      <c r="HAG239" s="196"/>
      <c r="HAH239" s="119"/>
      <c r="HAI239" s="47"/>
      <c r="HAJ239" s="47"/>
      <c r="HAK239" s="48"/>
      <c r="HAL239" s="49"/>
      <c r="HAM239" s="28"/>
      <c r="HAN239" s="196"/>
      <c r="HAO239" s="119"/>
      <c r="HAP239" s="47"/>
      <c r="HAQ239" s="47"/>
      <c r="HAR239" s="48"/>
      <c r="HAS239" s="49"/>
      <c r="HAT239" s="28"/>
      <c r="HAU239" s="196"/>
      <c r="HAV239" s="119"/>
      <c r="HAW239" s="47"/>
      <c r="HAX239" s="47"/>
      <c r="HAY239" s="48"/>
      <c r="HAZ239" s="49"/>
      <c r="HBA239" s="28"/>
      <c r="HBB239" s="196"/>
      <c r="HBC239" s="119"/>
      <c r="HBD239" s="47"/>
      <c r="HBE239" s="47"/>
      <c r="HBF239" s="48"/>
      <c r="HBG239" s="49"/>
      <c r="HBH239" s="28"/>
      <c r="HBI239" s="196"/>
      <c r="HBJ239" s="119"/>
      <c r="HBK239" s="47"/>
      <c r="HBL239" s="47"/>
      <c r="HBM239" s="48"/>
      <c r="HBN239" s="49"/>
      <c r="HBO239" s="28"/>
      <c r="HBP239" s="196"/>
      <c r="HBQ239" s="119"/>
      <c r="HBR239" s="47"/>
      <c r="HBS239" s="47"/>
      <c r="HBT239" s="48"/>
      <c r="HBU239" s="49"/>
      <c r="HBV239" s="28"/>
      <c r="HBW239" s="196"/>
      <c r="HBX239" s="119"/>
      <c r="HBY239" s="47"/>
      <c r="HBZ239" s="47"/>
      <c r="HCA239" s="48"/>
      <c r="HCB239" s="49"/>
      <c r="HCC239" s="28"/>
      <c r="HCD239" s="196"/>
      <c r="HCE239" s="119"/>
      <c r="HCF239" s="47"/>
      <c r="HCG239" s="47"/>
      <c r="HCH239" s="48"/>
      <c r="HCI239" s="49"/>
      <c r="HCJ239" s="28"/>
      <c r="HCK239" s="196"/>
      <c r="HCL239" s="119"/>
      <c r="HCM239" s="47"/>
      <c r="HCN239" s="47"/>
      <c r="HCO239" s="48"/>
      <c r="HCP239" s="49"/>
      <c r="HCQ239" s="28"/>
      <c r="HCR239" s="196"/>
      <c r="HCS239" s="119"/>
      <c r="HCT239" s="47"/>
      <c r="HCU239" s="47"/>
      <c r="HCV239" s="48"/>
      <c r="HCW239" s="49"/>
      <c r="HCX239" s="28"/>
      <c r="HCY239" s="196"/>
      <c r="HCZ239" s="119"/>
      <c r="HDA239" s="47"/>
      <c r="HDB239" s="47"/>
      <c r="HDC239" s="48"/>
      <c r="HDD239" s="49"/>
      <c r="HDE239" s="28"/>
      <c r="HDF239" s="196"/>
      <c r="HDG239" s="119"/>
      <c r="HDH239" s="47"/>
      <c r="HDI239" s="47"/>
      <c r="HDJ239" s="48"/>
      <c r="HDK239" s="49"/>
      <c r="HDL239" s="28"/>
      <c r="HDM239" s="196"/>
      <c r="HDN239" s="119"/>
      <c r="HDO239" s="47"/>
      <c r="HDP239" s="47"/>
      <c r="HDQ239" s="48"/>
      <c r="HDR239" s="49"/>
      <c r="HDS239" s="28"/>
      <c r="HDT239" s="196"/>
      <c r="HDU239" s="119"/>
      <c r="HDV239" s="47"/>
      <c r="HDW239" s="47"/>
      <c r="HDX239" s="48"/>
      <c r="HDY239" s="49"/>
      <c r="HDZ239" s="28"/>
      <c r="HEA239" s="196"/>
      <c r="HEB239" s="119"/>
      <c r="HEC239" s="47"/>
      <c r="HED239" s="47"/>
      <c r="HEE239" s="48"/>
      <c r="HEF239" s="49"/>
      <c r="HEG239" s="28"/>
      <c r="HEH239" s="196"/>
      <c r="HEI239" s="119"/>
      <c r="HEJ239" s="47"/>
      <c r="HEK239" s="47"/>
      <c r="HEL239" s="48"/>
      <c r="HEM239" s="49"/>
      <c r="HEN239" s="28"/>
      <c r="HEO239" s="196"/>
      <c r="HEP239" s="119"/>
      <c r="HEQ239" s="47"/>
      <c r="HER239" s="47"/>
      <c r="HES239" s="48"/>
      <c r="HET239" s="49"/>
      <c r="HEU239" s="28"/>
      <c r="HEV239" s="196"/>
      <c r="HEW239" s="119"/>
      <c r="HEX239" s="47"/>
      <c r="HEY239" s="47"/>
      <c r="HEZ239" s="48"/>
      <c r="HFA239" s="49"/>
      <c r="HFB239" s="28"/>
      <c r="HFC239" s="196"/>
      <c r="HFD239" s="119"/>
      <c r="HFE239" s="47"/>
      <c r="HFF239" s="47"/>
      <c r="HFG239" s="48"/>
      <c r="HFH239" s="49"/>
      <c r="HFI239" s="28"/>
      <c r="HFJ239" s="196"/>
      <c r="HFK239" s="119"/>
      <c r="HFL239" s="47"/>
      <c r="HFM239" s="47"/>
      <c r="HFN239" s="48"/>
      <c r="HFO239" s="49"/>
      <c r="HFP239" s="28"/>
      <c r="HFQ239" s="196"/>
      <c r="HFR239" s="119"/>
      <c r="HFS239" s="47"/>
      <c r="HFT239" s="47"/>
      <c r="HFU239" s="48"/>
      <c r="HFV239" s="49"/>
      <c r="HFW239" s="28"/>
      <c r="HFX239" s="196"/>
      <c r="HFY239" s="119"/>
      <c r="HFZ239" s="47"/>
      <c r="HGA239" s="47"/>
      <c r="HGB239" s="48"/>
      <c r="HGC239" s="49"/>
      <c r="HGD239" s="28"/>
      <c r="HGE239" s="196"/>
      <c r="HGF239" s="119"/>
      <c r="HGG239" s="47"/>
      <c r="HGH239" s="47"/>
      <c r="HGI239" s="48"/>
      <c r="HGJ239" s="49"/>
      <c r="HGK239" s="28"/>
      <c r="HGL239" s="196"/>
      <c r="HGM239" s="119"/>
      <c r="HGN239" s="47"/>
      <c r="HGO239" s="47"/>
      <c r="HGP239" s="48"/>
      <c r="HGQ239" s="49"/>
      <c r="HGR239" s="28"/>
      <c r="HGS239" s="196"/>
      <c r="HGT239" s="119"/>
      <c r="HGU239" s="47"/>
      <c r="HGV239" s="47"/>
      <c r="HGW239" s="48"/>
      <c r="HGX239" s="49"/>
      <c r="HGY239" s="28"/>
      <c r="HGZ239" s="196"/>
      <c r="HHA239" s="119"/>
      <c r="HHB239" s="47"/>
      <c r="HHC239" s="47"/>
      <c r="HHD239" s="48"/>
      <c r="HHE239" s="49"/>
      <c r="HHF239" s="28"/>
      <c r="HHG239" s="196"/>
      <c r="HHH239" s="119"/>
      <c r="HHI239" s="47"/>
      <c r="HHJ239" s="47"/>
      <c r="HHK239" s="48"/>
      <c r="HHL239" s="49"/>
      <c r="HHM239" s="28"/>
      <c r="HHN239" s="196"/>
      <c r="HHO239" s="119"/>
      <c r="HHP239" s="47"/>
      <c r="HHQ239" s="47"/>
      <c r="HHR239" s="48"/>
      <c r="HHS239" s="49"/>
      <c r="HHT239" s="28"/>
      <c r="HHU239" s="196"/>
      <c r="HHV239" s="119"/>
      <c r="HHW239" s="47"/>
      <c r="HHX239" s="47"/>
      <c r="HHY239" s="48"/>
      <c r="HHZ239" s="49"/>
      <c r="HIA239" s="28"/>
      <c r="HIB239" s="196"/>
      <c r="HIC239" s="119"/>
      <c r="HID239" s="47"/>
      <c r="HIE239" s="47"/>
      <c r="HIF239" s="48"/>
      <c r="HIG239" s="49"/>
      <c r="HIH239" s="28"/>
      <c r="HII239" s="196"/>
      <c r="HIJ239" s="119"/>
      <c r="HIK239" s="47"/>
      <c r="HIL239" s="47"/>
      <c r="HIM239" s="48"/>
      <c r="HIN239" s="49"/>
      <c r="HIO239" s="28"/>
      <c r="HIP239" s="196"/>
      <c r="HIQ239" s="119"/>
      <c r="HIR239" s="47"/>
      <c r="HIS239" s="47"/>
      <c r="HIT239" s="48"/>
      <c r="HIU239" s="49"/>
      <c r="HIV239" s="28"/>
      <c r="HIW239" s="196"/>
      <c r="HIX239" s="119"/>
      <c r="HIY239" s="47"/>
      <c r="HIZ239" s="47"/>
      <c r="HJA239" s="48"/>
      <c r="HJB239" s="49"/>
      <c r="HJC239" s="28"/>
      <c r="HJD239" s="196"/>
      <c r="HJE239" s="119"/>
      <c r="HJF239" s="47"/>
      <c r="HJG239" s="47"/>
      <c r="HJH239" s="48"/>
      <c r="HJI239" s="49"/>
      <c r="HJJ239" s="28"/>
      <c r="HJK239" s="196"/>
      <c r="HJL239" s="119"/>
      <c r="HJM239" s="47"/>
      <c r="HJN239" s="47"/>
      <c r="HJO239" s="48"/>
      <c r="HJP239" s="49"/>
      <c r="HJQ239" s="28"/>
      <c r="HJR239" s="196"/>
      <c r="HJS239" s="119"/>
      <c r="HJT239" s="47"/>
      <c r="HJU239" s="47"/>
      <c r="HJV239" s="48"/>
      <c r="HJW239" s="49"/>
      <c r="HJX239" s="28"/>
      <c r="HJY239" s="196"/>
      <c r="HJZ239" s="119"/>
      <c r="HKA239" s="47"/>
      <c r="HKB239" s="47"/>
      <c r="HKC239" s="48"/>
      <c r="HKD239" s="49"/>
      <c r="HKE239" s="28"/>
      <c r="HKF239" s="196"/>
      <c r="HKG239" s="119"/>
      <c r="HKH239" s="47"/>
      <c r="HKI239" s="47"/>
      <c r="HKJ239" s="48"/>
      <c r="HKK239" s="49"/>
      <c r="HKL239" s="28"/>
      <c r="HKM239" s="196"/>
      <c r="HKN239" s="119"/>
      <c r="HKO239" s="47"/>
      <c r="HKP239" s="47"/>
      <c r="HKQ239" s="48"/>
      <c r="HKR239" s="49"/>
      <c r="HKS239" s="28"/>
      <c r="HKT239" s="196"/>
      <c r="HKU239" s="119"/>
      <c r="HKV239" s="47"/>
      <c r="HKW239" s="47"/>
      <c r="HKX239" s="48"/>
      <c r="HKY239" s="49"/>
      <c r="HKZ239" s="28"/>
      <c r="HLA239" s="196"/>
      <c r="HLB239" s="119"/>
      <c r="HLC239" s="47"/>
      <c r="HLD239" s="47"/>
      <c r="HLE239" s="48"/>
      <c r="HLF239" s="49"/>
      <c r="HLG239" s="28"/>
      <c r="HLH239" s="196"/>
      <c r="HLI239" s="119"/>
      <c r="HLJ239" s="47"/>
      <c r="HLK239" s="47"/>
      <c r="HLL239" s="48"/>
      <c r="HLM239" s="49"/>
      <c r="HLN239" s="28"/>
      <c r="HLO239" s="196"/>
      <c r="HLP239" s="119"/>
      <c r="HLQ239" s="47"/>
      <c r="HLR239" s="47"/>
      <c r="HLS239" s="48"/>
      <c r="HLT239" s="49"/>
      <c r="HLU239" s="28"/>
      <c r="HLV239" s="196"/>
      <c r="HLW239" s="119"/>
      <c r="HLX239" s="47"/>
      <c r="HLY239" s="47"/>
      <c r="HLZ239" s="48"/>
      <c r="HMA239" s="49"/>
      <c r="HMB239" s="28"/>
      <c r="HMC239" s="196"/>
      <c r="HMD239" s="119"/>
      <c r="HME239" s="47"/>
      <c r="HMF239" s="47"/>
      <c r="HMG239" s="48"/>
      <c r="HMH239" s="49"/>
      <c r="HMI239" s="28"/>
      <c r="HMJ239" s="196"/>
      <c r="HMK239" s="119"/>
      <c r="HML239" s="47"/>
      <c r="HMM239" s="47"/>
      <c r="HMN239" s="48"/>
      <c r="HMO239" s="49"/>
      <c r="HMP239" s="28"/>
      <c r="HMQ239" s="196"/>
      <c r="HMR239" s="119"/>
      <c r="HMS239" s="47"/>
      <c r="HMT239" s="47"/>
      <c r="HMU239" s="48"/>
      <c r="HMV239" s="49"/>
      <c r="HMW239" s="28"/>
      <c r="HMX239" s="196"/>
      <c r="HMY239" s="119"/>
      <c r="HMZ239" s="47"/>
      <c r="HNA239" s="47"/>
      <c r="HNB239" s="48"/>
      <c r="HNC239" s="49"/>
      <c r="HND239" s="28"/>
      <c r="HNE239" s="196"/>
      <c r="HNF239" s="119"/>
      <c r="HNG239" s="47"/>
      <c r="HNH239" s="47"/>
      <c r="HNI239" s="48"/>
      <c r="HNJ239" s="49"/>
      <c r="HNK239" s="28"/>
      <c r="HNL239" s="196"/>
      <c r="HNM239" s="119"/>
      <c r="HNN239" s="47"/>
      <c r="HNO239" s="47"/>
      <c r="HNP239" s="48"/>
      <c r="HNQ239" s="49"/>
      <c r="HNR239" s="28"/>
      <c r="HNS239" s="196"/>
      <c r="HNT239" s="119"/>
      <c r="HNU239" s="47"/>
      <c r="HNV239" s="47"/>
      <c r="HNW239" s="48"/>
      <c r="HNX239" s="49"/>
      <c r="HNY239" s="28"/>
      <c r="HNZ239" s="196"/>
      <c r="HOA239" s="119"/>
      <c r="HOB239" s="47"/>
      <c r="HOC239" s="47"/>
      <c r="HOD239" s="48"/>
      <c r="HOE239" s="49"/>
      <c r="HOF239" s="28"/>
      <c r="HOG239" s="196"/>
      <c r="HOH239" s="119"/>
      <c r="HOI239" s="47"/>
      <c r="HOJ239" s="47"/>
      <c r="HOK239" s="48"/>
      <c r="HOL239" s="49"/>
      <c r="HOM239" s="28"/>
      <c r="HON239" s="196"/>
      <c r="HOO239" s="119"/>
      <c r="HOP239" s="47"/>
      <c r="HOQ239" s="47"/>
      <c r="HOR239" s="48"/>
      <c r="HOS239" s="49"/>
      <c r="HOT239" s="28"/>
      <c r="HOU239" s="196"/>
      <c r="HOV239" s="119"/>
      <c r="HOW239" s="47"/>
      <c r="HOX239" s="47"/>
      <c r="HOY239" s="48"/>
      <c r="HOZ239" s="49"/>
      <c r="HPA239" s="28"/>
      <c r="HPB239" s="196"/>
      <c r="HPC239" s="119"/>
      <c r="HPD239" s="47"/>
      <c r="HPE239" s="47"/>
      <c r="HPF239" s="48"/>
      <c r="HPG239" s="49"/>
      <c r="HPH239" s="28"/>
      <c r="HPI239" s="196"/>
      <c r="HPJ239" s="119"/>
      <c r="HPK239" s="47"/>
      <c r="HPL239" s="47"/>
      <c r="HPM239" s="48"/>
      <c r="HPN239" s="49"/>
      <c r="HPO239" s="28"/>
      <c r="HPP239" s="196"/>
      <c r="HPQ239" s="119"/>
      <c r="HPR239" s="47"/>
      <c r="HPS239" s="47"/>
      <c r="HPT239" s="48"/>
      <c r="HPU239" s="49"/>
      <c r="HPV239" s="28"/>
      <c r="HPW239" s="196"/>
      <c r="HPX239" s="119"/>
      <c r="HPY239" s="47"/>
      <c r="HPZ239" s="47"/>
      <c r="HQA239" s="48"/>
      <c r="HQB239" s="49"/>
      <c r="HQC239" s="28"/>
      <c r="HQD239" s="196"/>
      <c r="HQE239" s="119"/>
      <c r="HQF239" s="47"/>
      <c r="HQG239" s="47"/>
      <c r="HQH239" s="48"/>
      <c r="HQI239" s="49"/>
      <c r="HQJ239" s="28"/>
      <c r="HQK239" s="196"/>
      <c r="HQL239" s="119"/>
      <c r="HQM239" s="47"/>
      <c r="HQN239" s="47"/>
      <c r="HQO239" s="48"/>
      <c r="HQP239" s="49"/>
      <c r="HQQ239" s="28"/>
      <c r="HQR239" s="196"/>
      <c r="HQS239" s="119"/>
      <c r="HQT239" s="47"/>
      <c r="HQU239" s="47"/>
      <c r="HQV239" s="48"/>
      <c r="HQW239" s="49"/>
      <c r="HQX239" s="28"/>
      <c r="HQY239" s="196"/>
      <c r="HQZ239" s="119"/>
      <c r="HRA239" s="47"/>
      <c r="HRB239" s="47"/>
      <c r="HRC239" s="48"/>
      <c r="HRD239" s="49"/>
      <c r="HRE239" s="28"/>
      <c r="HRF239" s="196"/>
      <c r="HRG239" s="119"/>
      <c r="HRH239" s="47"/>
      <c r="HRI239" s="47"/>
      <c r="HRJ239" s="48"/>
      <c r="HRK239" s="49"/>
      <c r="HRL239" s="28"/>
      <c r="HRM239" s="196"/>
      <c r="HRN239" s="119"/>
      <c r="HRO239" s="47"/>
      <c r="HRP239" s="47"/>
      <c r="HRQ239" s="48"/>
      <c r="HRR239" s="49"/>
      <c r="HRS239" s="28"/>
      <c r="HRT239" s="196"/>
      <c r="HRU239" s="119"/>
      <c r="HRV239" s="47"/>
      <c r="HRW239" s="47"/>
      <c r="HRX239" s="48"/>
      <c r="HRY239" s="49"/>
      <c r="HRZ239" s="28"/>
      <c r="HSA239" s="196"/>
      <c r="HSB239" s="119"/>
      <c r="HSC239" s="47"/>
      <c r="HSD239" s="47"/>
      <c r="HSE239" s="48"/>
      <c r="HSF239" s="49"/>
      <c r="HSG239" s="28"/>
      <c r="HSH239" s="196"/>
      <c r="HSI239" s="119"/>
      <c r="HSJ239" s="47"/>
      <c r="HSK239" s="47"/>
      <c r="HSL239" s="48"/>
      <c r="HSM239" s="49"/>
      <c r="HSN239" s="28"/>
      <c r="HSO239" s="196"/>
      <c r="HSP239" s="119"/>
      <c r="HSQ239" s="47"/>
      <c r="HSR239" s="47"/>
      <c r="HSS239" s="48"/>
      <c r="HST239" s="49"/>
      <c r="HSU239" s="28"/>
      <c r="HSV239" s="196"/>
      <c r="HSW239" s="119"/>
      <c r="HSX239" s="47"/>
      <c r="HSY239" s="47"/>
      <c r="HSZ239" s="48"/>
      <c r="HTA239" s="49"/>
      <c r="HTB239" s="28"/>
      <c r="HTC239" s="196"/>
      <c r="HTD239" s="119"/>
      <c r="HTE239" s="47"/>
      <c r="HTF239" s="47"/>
      <c r="HTG239" s="48"/>
      <c r="HTH239" s="49"/>
      <c r="HTI239" s="28"/>
      <c r="HTJ239" s="196"/>
      <c r="HTK239" s="119"/>
      <c r="HTL239" s="47"/>
      <c r="HTM239" s="47"/>
      <c r="HTN239" s="48"/>
      <c r="HTO239" s="49"/>
      <c r="HTP239" s="28"/>
      <c r="HTQ239" s="196"/>
      <c r="HTR239" s="119"/>
      <c r="HTS239" s="47"/>
      <c r="HTT239" s="47"/>
      <c r="HTU239" s="48"/>
      <c r="HTV239" s="49"/>
      <c r="HTW239" s="28"/>
      <c r="HTX239" s="196"/>
      <c r="HTY239" s="119"/>
      <c r="HTZ239" s="47"/>
      <c r="HUA239" s="47"/>
      <c r="HUB239" s="48"/>
      <c r="HUC239" s="49"/>
      <c r="HUD239" s="28"/>
      <c r="HUE239" s="196"/>
      <c r="HUF239" s="119"/>
      <c r="HUG239" s="47"/>
      <c r="HUH239" s="47"/>
      <c r="HUI239" s="48"/>
      <c r="HUJ239" s="49"/>
      <c r="HUK239" s="28"/>
      <c r="HUL239" s="196"/>
      <c r="HUM239" s="119"/>
      <c r="HUN239" s="47"/>
      <c r="HUO239" s="47"/>
      <c r="HUP239" s="48"/>
      <c r="HUQ239" s="49"/>
      <c r="HUR239" s="28"/>
      <c r="HUS239" s="196"/>
      <c r="HUT239" s="119"/>
      <c r="HUU239" s="47"/>
      <c r="HUV239" s="47"/>
      <c r="HUW239" s="48"/>
      <c r="HUX239" s="49"/>
      <c r="HUY239" s="28"/>
      <c r="HUZ239" s="196"/>
      <c r="HVA239" s="119"/>
      <c r="HVB239" s="47"/>
      <c r="HVC239" s="47"/>
      <c r="HVD239" s="48"/>
      <c r="HVE239" s="49"/>
      <c r="HVF239" s="28"/>
      <c r="HVG239" s="196"/>
      <c r="HVH239" s="119"/>
      <c r="HVI239" s="47"/>
      <c r="HVJ239" s="47"/>
      <c r="HVK239" s="48"/>
      <c r="HVL239" s="49"/>
      <c r="HVM239" s="28"/>
      <c r="HVN239" s="196"/>
      <c r="HVO239" s="119"/>
      <c r="HVP239" s="47"/>
      <c r="HVQ239" s="47"/>
      <c r="HVR239" s="48"/>
      <c r="HVS239" s="49"/>
      <c r="HVT239" s="28"/>
      <c r="HVU239" s="196"/>
      <c r="HVV239" s="119"/>
      <c r="HVW239" s="47"/>
      <c r="HVX239" s="47"/>
      <c r="HVY239" s="48"/>
      <c r="HVZ239" s="49"/>
      <c r="HWA239" s="28"/>
      <c r="HWB239" s="196"/>
      <c r="HWC239" s="119"/>
      <c r="HWD239" s="47"/>
      <c r="HWE239" s="47"/>
      <c r="HWF239" s="48"/>
      <c r="HWG239" s="49"/>
      <c r="HWH239" s="28"/>
      <c r="HWI239" s="196"/>
      <c r="HWJ239" s="119"/>
      <c r="HWK239" s="47"/>
      <c r="HWL239" s="47"/>
      <c r="HWM239" s="48"/>
      <c r="HWN239" s="49"/>
      <c r="HWO239" s="28"/>
      <c r="HWP239" s="196"/>
      <c r="HWQ239" s="119"/>
      <c r="HWR239" s="47"/>
      <c r="HWS239" s="47"/>
      <c r="HWT239" s="48"/>
      <c r="HWU239" s="49"/>
      <c r="HWV239" s="28"/>
      <c r="HWW239" s="196"/>
      <c r="HWX239" s="119"/>
      <c r="HWY239" s="47"/>
      <c r="HWZ239" s="47"/>
      <c r="HXA239" s="48"/>
      <c r="HXB239" s="49"/>
      <c r="HXC239" s="28"/>
      <c r="HXD239" s="196"/>
      <c r="HXE239" s="119"/>
      <c r="HXF239" s="47"/>
      <c r="HXG239" s="47"/>
      <c r="HXH239" s="48"/>
      <c r="HXI239" s="49"/>
      <c r="HXJ239" s="28"/>
      <c r="HXK239" s="196"/>
      <c r="HXL239" s="119"/>
      <c r="HXM239" s="47"/>
      <c r="HXN239" s="47"/>
      <c r="HXO239" s="48"/>
      <c r="HXP239" s="49"/>
      <c r="HXQ239" s="28"/>
      <c r="HXR239" s="196"/>
      <c r="HXS239" s="119"/>
      <c r="HXT239" s="47"/>
      <c r="HXU239" s="47"/>
      <c r="HXV239" s="48"/>
      <c r="HXW239" s="49"/>
      <c r="HXX239" s="28"/>
      <c r="HXY239" s="196"/>
      <c r="HXZ239" s="119"/>
      <c r="HYA239" s="47"/>
      <c r="HYB239" s="47"/>
      <c r="HYC239" s="48"/>
      <c r="HYD239" s="49"/>
      <c r="HYE239" s="28"/>
      <c r="HYF239" s="196"/>
      <c r="HYG239" s="119"/>
      <c r="HYH239" s="47"/>
      <c r="HYI239" s="47"/>
      <c r="HYJ239" s="48"/>
      <c r="HYK239" s="49"/>
      <c r="HYL239" s="28"/>
      <c r="HYM239" s="196"/>
      <c r="HYN239" s="119"/>
      <c r="HYO239" s="47"/>
      <c r="HYP239" s="47"/>
      <c r="HYQ239" s="48"/>
      <c r="HYR239" s="49"/>
      <c r="HYS239" s="28"/>
      <c r="HYT239" s="196"/>
      <c r="HYU239" s="119"/>
      <c r="HYV239" s="47"/>
      <c r="HYW239" s="47"/>
      <c r="HYX239" s="48"/>
      <c r="HYY239" s="49"/>
      <c r="HYZ239" s="28"/>
      <c r="HZA239" s="196"/>
      <c r="HZB239" s="119"/>
      <c r="HZC239" s="47"/>
      <c r="HZD239" s="47"/>
      <c r="HZE239" s="48"/>
      <c r="HZF239" s="49"/>
      <c r="HZG239" s="28"/>
      <c r="HZH239" s="196"/>
      <c r="HZI239" s="119"/>
      <c r="HZJ239" s="47"/>
      <c r="HZK239" s="47"/>
      <c r="HZL239" s="48"/>
      <c r="HZM239" s="49"/>
      <c r="HZN239" s="28"/>
      <c r="HZO239" s="196"/>
      <c r="HZP239" s="119"/>
      <c r="HZQ239" s="47"/>
      <c r="HZR239" s="47"/>
      <c r="HZS239" s="48"/>
      <c r="HZT239" s="49"/>
      <c r="HZU239" s="28"/>
      <c r="HZV239" s="196"/>
      <c r="HZW239" s="119"/>
      <c r="HZX239" s="47"/>
      <c r="HZY239" s="47"/>
      <c r="HZZ239" s="48"/>
      <c r="IAA239" s="49"/>
      <c r="IAB239" s="28"/>
      <c r="IAC239" s="196"/>
      <c r="IAD239" s="119"/>
      <c r="IAE239" s="47"/>
      <c r="IAF239" s="47"/>
      <c r="IAG239" s="48"/>
      <c r="IAH239" s="49"/>
      <c r="IAI239" s="28"/>
      <c r="IAJ239" s="196"/>
      <c r="IAK239" s="119"/>
      <c r="IAL239" s="47"/>
      <c r="IAM239" s="47"/>
      <c r="IAN239" s="48"/>
      <c r="IAO239" s="49"/>
      <c r="IAP239" s="28"/>
      <c r="IAQ239" s="196"/>
      <c r="IAR239" s="119"/>
      <c r="IAS239" s="47"/>
      <c r="IAT239" s="47"/>
      <c r="IAU239" s="48"/>
      <c r="IAV239" s="49"/>
      <c r="IAW239" s="28"/>
      <c r="IAX239" s="196"/>
      <c r="IAY239" s="119"/>
      <c r="IAZ239" s="47"/>
      <c r="IBA239" s="47"/>
      <c r="IBB239" s="48"/>
      <c r="IBC239" s="49"/>
      <c r="IBD239" s="28"/>
      <c r="IBE239" s="196"/>
      <c r="IBF239" s="119"/>
      <c r="IBG239" s="47"/>
      <c r="IBH239" s="47"/>
      <c r="IBI239" s="48"/>
      <c r="IBJ239" s="49"/>
      <c r="IBK239" s="28"/>
      <c r="IBL239" s="196"/>
      <c r="IBM239" s="119"/>
      <c r="IBN239" s="47"/>
      <c r="IBO239" s="47"/>
      <c r="IBP239" s="48"/>
      <c r="IBQ239" s="49"/>
      <c r="IBR239" s="28"/>
      <c r="IBS239" s="196"/>
      <c r="IBT239" s="119"/>
      <c r="IBU239" s="47"/>
      <c r="IBV239" s="47"/>
      <c r="IBW239" s="48"/>
      <c r="IBX239" s="49"/>
      <c r="IBY239" s="28"/>
      <c r="IBZ239" s="196"/>
      <c r="ICA239" s="119"/>
      <c r="ICB239" s="47"/>
      <c r="ICC239" s="47"/>
      <c r="ICD239" s="48"/>
      <c r="ICE239" s="49"/>
      <c r="ICF239" s="28"/>
      <c r="ICG239" s="196"/>
      <c r="ICH239" s="119"/>
      <c r="ICI239" s="47"/>
      <c r="ICJ239" s="47"/>
      <c r="ICK239" s="48"/>
      <c r="ICL239" s="49"/>
      <c r="ICM239" s="28"/>
      <c r="ICN239" s="196"/>
      <c r="ICO239" s="119"/>
      <c r="ICP239" s="47"/>
      <c r="ICQ239" s="47"/>
      <c r="ICR239" s="48"/>
      <c r="ICS239" s="49"/>
      <c r="ICT239" s="28"/>
      <c r="ICU239" s="196"/>
      <c r="ICV239" s="119"/>
      <c r="ICW239" s="47"/>
      <c r="ICX239" s="47"/>
      <c r="ICY239" s="48"/>
      <c r="ICZ239" s="49"/>
      <c r="IDA239" s="28"/>
      <c r="IDB239" s="196"/>
      <c r="IDC239" s="119"/>
      <c r="IDD239" s="47"/>
      <c r="IDE239" s="47"/>
      <c r="IDF239" s="48"/>
      <c r="IDG239" s="49"/>
      <c r="IDH239" s="28"/>
      <c r="IDI239" s="196"/>
      <c r="IDJ239" s="119"/>
      <c r="IDK239" s="47"/>
      <c r="IDL239" s="47"/>
      <c r="IDM239" s="48"/>
      <c r="IDN239" s="49"/>
      <c r="IDO239" s="28"/>
      <c r="IDP239" s="196"/>
      <c r="IDQ239" s="119"/>
      <c r="IDR239" s="47"/>
      <c r="IDS239" s="47"/>
      <c r="IDT239" s="48"/>
      <c r="IDU239" s="49"/>
      <c r="IDV239" s="28"/>
      <c r="IDW239" s="196"/>
      <c r="IDX239" s="119"/>
      <c r="IDY239" s="47"/>
      <c r="IDZ239" s="47"/>
      <c r="IEA239" s="48"/>
      <c r="IEB239" s="49"/>
      <c r="IEC239" s="28"/>
      <c r="IED239" s="196"/>
      <c r="IEE239" s="119"/>
      <c r="IEF239" s="47"/>
      <c r="IEG239" s="47"/>
      <c r="IEH239" s="48"/>
      <c r="IEI239" s="49"/>
      <c r="IEJ239" s="28"/>
      <c r="IEK239" s="196"/>
      <c r="IEL239" s="119"/>
      <c r="IEM239" s="47"/>
      <c r="IEN239" s="47"/>
      <c r="IEO239" s="48"/>
      <c r="IEP239" s="49"/>
      <c r="IEQ239" s="28"/>
      <c r="IER239" s="196"/>
      <c r="IES239" s="119"/>
      <c r="IET239" s="47"/>
      <c r="IEU239" s="47"/>
      <c r="IEV239" s="48"/>
      <c r="IEW239" s="49"/>
      <c r="IEX239" s="28"/>
      <c r="IEY239" s="196"/>
      <c r="IEZ239" s="119"/>
      <c r="IFA239" s="47"/>
      <c r="IFB239" s="47"/>
      <c r="IFC239" s="48"/>
      <c r="IFD239" s="49"/>
      <c r="IFE239" s="28"/>
      <c r="IFF239" s="196"/>
      <c r="IFG239" s="119"/>
      <c r="IFH239" s="47"/>
      <c r="IFI239" s="47"/>
      <c r="IFJ239" s="48"/>
      <c r="IFK239" s="49"/>
      <c r="IFL239" s="28"/>
      <c r="IFM239" s="196"/>
      <c r="IFN239" s="119"/>
      <c r="IFO239" s="47"/>
      <c r="IFP239" s="47"/>
      <c r="IFQ239" s="48"/>
      <c r="IFR239" s="49"/>
      <c r="IFS239" s="28"/>
      <c r="IFT239" s="196"/>
      <c r="IFU239" s="119"/>
      <c r="IFV239" s="47"/>
      <c r="IFW239" s="47"/>
      <c r="IFX239" s="48"/>
      <c r="IFY239" s="49"/>
      <c r="IFZ239" s="28"/>
      <c r="IGA239" s="196"/>
      <c r="IGB239" s="119"/>
      <c r="IGC239" s="47"/>
      <c r="IGD239" s="47"/>
      <c r="IGE239" s="48"/>
      <c r="IGF239" s="49"/>
      <c r="IGG239" s="28"/>
      <c r="IGH239" s="196"/>
      <c r="IGI239" s="119"/>
      <c r="IGJ239" s="47"/>
      <c r="IGK239" s="47"/>
      <c r="IGL239" s="48"/>
      <c r="IGM239" s="49"/>
      <c r="IGN239" s="28"/>
      <c r="IGO239" s="196"/>
      <c r="IGP239" s="119"/>
      <c r="IGQ239" s="47"/>
      <c r="IGR239" s="47"/>
      <c r="IGS239" s="48"/>
      <c r="IGT239" s="49"/>
      <c r="IGU239" s="28"/>
      <c r="IGV239" s="196"/>
      <c r="IGW239" s="119"/>
      <c r="IGX239" s="47"/>
      <c r="IGY239" s="47"/>
      <c r="IGZ239" s="48"/>
      <c r="IHA239" s="49"/>
      <c r="IHB239" s="28"/>
      <c r="IHC239" s="196"/>
      <c r="IHD239" s="119"/>
      <c r="IHE239" s="47"/>
      <c r="IHF239" s="47"/>
      <c r="IHG239" s="48"/>
      <c r="IHH239" s="49"/>
      <c r="IHI239" s="28"/>
      <c r="IHJ239" s="196"/>
      <c r="IHK239" s="119"/>
      <c r="IHL239" s="47"/>
      <c r="IHM239" s="47"/>
      <c r="IHN239" s="48"/>
      <c r="IHO239" s="49"/>
      <c r="IHP239" s="28"/>
      <c r="IHQ239" s="196"/>
      <c r="IHR239" s="119"/>
      <c r="IHS239" s="47"/>
      <c r="IHT239" s="47"/>
      <c r="IHU239" s="48"/>
      <c r="IHV239" s="49"/>
      <c r="IHW239" s="28"/>
      <c r="IHX239" s="196"/>
      <c r="IHY239" s="119"/>
      <c r="IHZ239" s="47"/>
      <c r="IIA239" s="47"/>
      <c r="IIB239" s="48"/>
      <c r="IIC239" s="49"/>
      <c r="IID239" s="28"/>
      <c r="IIE239" s="196"/>
      <c r="IIF239" s="119"/>
      <c r="IIG239" s="47"/>
      <c r="IIH239" s="47"/>
      <c r="III239" s="48"/>
      <c r="IIJ239" s="49"/>
      <c r="IIK239" s="28"/>
      <c r="IIL239" s="196"/>
      <c r="IIM239" s="119"/>
      <c r="IIN239" s="47"/>
      <c r="IIO239" s="47"/>
      <c r="IIP239" s="48"/>
      <c r="IIQ239" s="49"/>
      <c r="IIR239" s="28"/>
      <c r="IIS239" s="196"/>
      <c r="IIT239" s="119"/>
      <c r="IIU239" s="47"/>
      <c r="IIV239" s="47"/>
      <c r="IIW239" s="48"/>
      <c r="IIX239" s="49"/>
      <c r="IIY239" s="28"/>
      <c r="IIZ239" s="196"/>
      <c r="IJA239" s="119"/>
      <c r="IJB239" s="47"/>
      <c r="IJC239" s="47"/>
      <c r="IJD239" s="48"/>
      <c r="IJE239" s="49"/>
      <c r="IJF239" s="28"/>
      <c r="IJG239" s="196"/>
      <c r="IJH239" s="119"/>
      <c r="IJI239" s="47"/>
      <c r="IJJ239" s="47"/>
      <c r="IJK239" s="48"/>
      <c r="IJL239" s="49"/>
      <c r="IJM239" s="28"/>
      <c r="IJN239" s="196"/>
      <c r="IJO239" s="119"/>
      <c r="IJP239" s="47"/>
      <c r="IJQ239" s="47"/>
      <c r="IJR239" s="48"/>
      <c r="IJS239" s="49"/>
      <c r="IJT239" s="28"/>
      <c r="IJU239" s="196"/>
      <c r="IJV239" s="119"/>
      <c r="IJW239" s="47"/>
      <c r="IJX239" s="47"/>
      <c r="IJY239" s="48"/>
      <c r="IJZ239" s="49"/>
      <c r="IKA239" s="28"/>
      <c r="IKB239" s="196"/>
      <c r="IKC239" s="119"/>
      <c r="IKD239" s="47"/>
      <c r="IKE239" s="47"/>
      <c r="IKF239" s="48"/>
      <c r="IKG239" s="49"/>
      <c r="IKH239" s="28"/>
      <c r="IKI239" s="196"/>
      <c r="IKJ239" s="119"/>
      <c r="IKK239" s="47"/>
      <c r="IKL239" s="47"/>
      <c r="IKM239" s="48"/>
      <c r="IKN239" s="49"/>
      <c r="IKO239" s="28"/>
      <c r="IKP239" s="196"/>
      <c r="IKQ239" s="119"/>
      <c r="IKR239" s="47"/>
      <c r="IKS239" s="47"/>
      <c r="IKT239" s="48"/>
      <c r="IKU239" s="49"/>
      <c r="IKV239" s="28"/>
      <c r="IKW239" s="196"/>
      <c r="IKX239" s="119"/>
      <c r="IKY239" s="47"/>
      <c r="IKZ239" s="47"/>
      <c r="ILA239" s="48"/>
      <c r="ILB239" s="49"/>
      <c r="ILC239" s="28"/>
      <c r="ILD239" s="196"/>
      <c r="ILE239" s="119"/>
      <c r="ILF239" s="47"/>
      <c r="ILG239" s="47"/>
      <c r="ILH239" s="48"/>
      <c r="ILI239" s="49"/>
      <c r="ILJ239" s="28"/>
      <c r="ILK239" s="196"/>
      <c r="ILL239" s="119"/>
      <c r="ILM239" s="47"/>
      <c r="ILN239" s="47"/>
      <c r="ILO239" s="48"/>
      <c r="ILP239" s="49"/>
      <c r="ILQ239" s="28"/>
      <c r="ILR239" s="196"/>
      <c r="ILS239" s="119"/>
      <c r="ILT239" s="47"/>
      <c r="ILU239" s="47"/>
      <c r="ILV239" s="48"/>
      <c r="ILW239" s="49"/>
      <c r="ILX239" s="28"/>
      <c r="ILY239" s="196"/>
      <c r="ILZ239" s="119"/>
      <c r="IMA239" s="47"/>
      <c r="IMB239" s="47"/>
      <c r="IMC239" s="48"/>
      <c r="IMD239" s="49"/>
      <c r="IME239" s="28"/>
      <c r="IMF239" s="196"/>
      <c r="IMG239" s="119"/>
      <c r="IMH239" s="47"/>
      <c r="IMI239" s="47"/>
      <c r="IMJ239" s="48"/>
      <c r="IMK239" s="49"/>
      <c r="IML239" s="28"/>
      <c r="IMM239" s="196"/>
      <c r="IMN239" s="119"/>
      <c r="IMO239" s="47"/>
      <c r="IMP239" s="47"/>
      <c r="IMQ239" s="48"/>
      <c r="IMR239" s="49"/>
      <c r="IMS239" s="28"/>
      <c r="IMT239" s="196"/>
      <c r="IMU239" s="119"/>
      <c r="IMV239" s="47"/>
      <c r="IMW239" s="47"/>
      <c r="IMX239" s="48"/>
      <c r="IMY239" s="49"/>
      <c r="IMZ239" s="28"/>
      <c r="INA239" s="196"/>
      <c r="INB239" s="119"/>
      <c r="INC239" s="47"/>
      <c r="IND239" s="47"/>
      <c r="INE239" s="48"/>
      <c r="INF239" s="49"/>
      <c r="ING239" s="28"/>
      <c r="INH239" s="196"/>
      <c r="INI239" s="119"/>
      <c r="INJ239" s="47"/>
      <c r="INK239" s="47"/>
      <c r="INL239" s="48"/>
      <c r="INM239" s="49"/>
      <c r="INN239" s="28"/>
      <c r="INO239" s="196"/>
      <c r="INP239" s="119"/>
      <c r="INQ239" s="47"/>
      <c r="INR239" s="47"/>
      <c r="INS239" s="48"/>
      <c r="INT239" s="49"/>
      <c r="INU239" s="28"/>
      <c r="INV239" s="196"/>
      <c r="INW239" s="119"/>
      <c r="INX239" s="47"/>
      <c r="INY239" s="47"/>
      <c r="INZ239" s="48"/>
      <c r="IOA239" s="49"/>
      <c r="IOB239" s="28"/>
      <c r="IOC239" s="196"/>
      <c r="IOD239" s="119"/>
      <c r="IOE239" s="47"/>
      <c r="IOF239" s="47"/>
      <c r="IOG239" s="48"/>
      <c r="IOH239" s="49"/>
      <c r="IOI239" s="28"/>
      <c r="IOJ239" s="196"/>
      <c r="IOK239" s="119"/>
      <c r="IOL239" s="47"/>
      <c r="IOM239" s="47"/>
      <c r="ION239" s="48"/>
      <c r="IOO239" s="49"/>
      <c r="IOP239" s="28"/>
      <c r="IOQ239" s="196"/>
      <c r="IOR239" s="119"/>
      <c r="IOS239" s="47"/>
      <c r="IOT239" s="47"/>
      <c r="IOU239" s="48"/>
      <c r="IOV239" s="49"/>
      <c r="IOW239" s="28"/>
      <c r="IOX239" s="196"/>
      <c r="IOY239" s="119"/>
      <c r="IOZ239" s="47"/>
      <c r="IPA239" s="47"/>
      <c r="IPB239" s="48"/>
      <c r="IPC239" s="49"/>
      <c r="IPD239" s="28"/>
      <c r="IPE239" s="196"/>
      <c r="IPF239" s="119"/>
      <c r="IPG239" s="47"/>
      <c r="IPH239" s="47"/>
      <c r="IPI239" s="48"/>
      <c r="IPJ239" s="49"/>
      <c r="IPK239" s="28"/>
      <c r="IPL239" s="196"/>
      <c r="IPM239" s="119"/>
      <c r="IPN239" s="47"/>
      <c r="IPO239" s="47"/>
      <c r="IPP239" s="48"/>
      <c r="IPQ239" s="49"/>
      <c r="IPR239" s="28"/>
      <c r="IPS239" s="196"/>
      <c r="IPT239" s="119"/>
      <c r="IPU239" s="47"/>
      <c r="IPV239" s="47"/>
      <c r="IPW239" s="48"/>
      <c r="IPX239" s="49"/>
      <c r="IPY239" s="28"/>
      <c r="IPZ239" s="196"/>
      <c r="IQA239" s="119"/>
      <c r="IQB239" s="47"/>
      <c r="IQC239" s="47"/>
      <c r="IQD239" s="48"/>
      <c r="IQE239" s="49"/>
      <c r="IQF239" s="28"/>
      <c r="IQG239" s="196"/>
      <c r="IQH239" s="119"/>
      <c r="IQI239" s="47"/>
      <c r="IQJ239" s="47"/>
      <c r="IQK239" s="48"/>
      <c r="IQL239" s="49"/>
      <c r="IQM239" s="28"/>
      <c r="IQN239" s="196"/>
      <c r="IQO239" s="119"/>
      <c r="IQP239" s="47"/>
      <c r="IQQ239" s="47"/>
      <c r="IQR239" s="48"/>
      <c r="IQS239" s="49"/>
      <c r="IQT239" s="28"/>
      <c r="IQU239" s="196"/>
      <c r="IQV239" s="119"/>
      <c r="IQW239" s="47"/>
      <c r="IQX239" s="47"/>
      <c r="IQY239" s="48"/>
      <c r="IQZ239" s="49"/>
      <c r="IRA239" s="28"/>
      <c r="IRB239" s="196"/>
      <c r="IRC239" s="119"/>
      <c r="IRD239" s="47"/>
      <c r="IRE239" s="47"/>
      <c r="IRF239" s="48"/>
      <c r="IRG239" s="49"/>
      <c r="IRH239" s="28"/>
      <c r="IRI239" s="196"/>
      <c r="IRJ239" s="119"/>
      <c r="IRK239" s="47"/>
      <c r="IRL239" s="47"/>
      <c r="IRM239" s="48"/>
      <c r="IRN239" s="49"/>
      <c r="IRO239" s="28"/>
      <c r="IRP239" s="196"/>
      <c r="IRQ239" s="119"/>
      <c r="IRR239" s="47"/>
      <c r="IRS239" s="47"/>
      <c r="IRT239" s="48"/>
      <c r="IRU239" s="49"/>
      <c r="IRV239" s="28"/>
      <c r="IRW239" s="196"/>
      <c r="IRX239" s="119"/>
      <c r="IRY239" s="47"/>
      <c r="IRZ239" s="47"/>
      <c r="ISA239" s="48"/>
      <c r="ISB239" s="49"/>
      <c r="ISC239" s="28"/>
      <c r="ISD239" s="196"/>
      <c r="ISE239" s="119"/>
      <c r="ISF239" s="47"/>
      <c r="ISG239" s="47"/>
      <c r="ISH239" s="48"/>
      <c r="ISI239" s="49"/>
      <c r="ISJ239" s="28"/>
      <c r="ISK239" s="196"/>
      <c r="ISL239" s="119"/>
      <c r="ISM239" s="47"/>
      <c r="ISN239" s="47"/>
      <c r="ISO239" s="48"/>
      <c r="ISP239" s="49"/>
      <c r="ISQ239" s="28"/>
      <c r="ISR239" s="196"/>
      <c r="ISS239" s="119"/>
      <c r="IST239" s="47"/>
      <c r="ISU239" s="47"/>
      <c r="ISV239" s="48"/>
      <c r="ISW239" s="49"/>
      <c r="ISX239" s="28"/>
      <c r="ISY239" s="196"/>
      <c r="ISZ239" s="119"/>
      <c r="ITA239" s="47"/>
      <c r="ITB239" s="47"/>
      <c r="ITC239" s="48"/>
      <c r="ITD239" s="49"/>
      <c r="ITE239" s="28"/>
      <c r="ITF239" s="196"/>
      <c r="ITG239" s="119"/>
      <c r="ITH239" s="47"/>
      <c r="ITI239" s="47"/>
      <c r="ITJ239" s="48"/>
      <c r="ITK239" s="49"/>
      <c r="ITL239" s="28"/>
      <c r="ITM239" s="196"/>
      <c r="ITN239" s="119"/>
      <c r="ITO239" s="47"/>
      <c r="ITP239" s="47"/>
      <c r="ITQ239" s="48"/>
      <c r="ITR239" s="49"/>
      <c r="ITS239" s="28"/>
      <c r="ITT239" s="196"/>
      <c r="ITU239" s="119"/>
      <c r="ITV239" s="47"/>
      <c r="ITW239" s="47"/>
      <c r="ITX239" s="48"/>
      <c r="ITY239" s="49"/>
      <c r="ITZ239" s="28"/>
      <c r="IUA239" s="196"/>
      <c r="IUB239" s="119"/>
      <c r="IUC239" s="47"/>
      <c r="IUD239" s="47"/>
      <c r="IUE239" s="48"/>
      <c r="IUF239" s="49"/>
      <c r="IUG239" s="28"/>
      <c r="IUH239" s="196"/>
      <c r="IUI239" s="119"/>
      <c r="IUJ239" s="47"/>
      <c r="IUK239" s="47"/>
      <c r="IUL239" s="48"/>
      <c r="IUM239" s="49"/>
      <c r="IUN239" s="28"/>
      <c r="IUO239" s="196"/>
      <c r="IUP239" s="119"/>
      <c r="IUQ239" s="47"/>
      <c r="IUR239" s="47"/>
      <c r="IUS239" s="48"/>
      <c r="IUT239" s="49"/>
      <c r="IUU239" s="28"/>
      <c r="IUV239" s="196"/>
      <c r="IUW239" s="119"/>
      <c r="IUX239" s="47"/>
      <c r="IUY239" s="47"/>
      <c r="IUZ239" s="48"/>
      <c r="IVA239" s="49"/>
      <c r="IVB239" s="28"/>
      <c r="IVC239" s="196"/>
      <c r="IVD239" s="119"/>
      <c r="IVE239" s="47"/>
      <c r="IVF239" s="47"/>
      <c r="IVG239" s="48"/>
      <c r="IVH239" s="49"/>
      <c r="IVI239" s="28"/>
      <c r="IVJ239" s="196"/>
      <c r="IVK239" s="119"/>
      <c r="IVL239" s="47"/>
      <c r="IVM239" s="47"/>
      <c r="IVN239" s="48"/>
      <c r="IVO239" s="49"/>
      <c r="IVP239" s="28"/>
      <c r="IVQ239" s="196"/>
      <c r="IVR239" s="119"/>
      <c r="IVS239" s="47"/>
      <c r="IVT239" s="47"/>
      <c r="IVU239" s="48"/>
      <c r="IVV239" s="49"/>
      <c r="IVW239" s="28"/>
      <c r="IVX239" s="196"/>
      <c r="IVY239" s="119"/>
      <c r="IVZ239" s="47"/>
      <c r="IWA239" s="47"/>
      <c r="IWB239" s="48"/>
      <c r="IWC239" s="49"/>
      <c r="IWD239" s="28"/>
      <c r="IWE239" s="196"/>
      <c r="IWF239" s="119"/>
      <c r="IWG239" s="47"/>
      <c r="IWH239" s="47"/>
      <c r="IWI239" s="48"/>
      <c r="IWJ239" s="49"/>
      <c r="IWK239" s="28"/>
      <c r="IWL239" s="196"/>
      <c r="IWM239" s="119"/>
      <c r="IWN239" s="47"/>
      <c r="IWO239" s="47"/>
      <c r="IWP239" s="48"/>
      <c r="IWQ239" s="49"/>
      <c r="IWR239" s="28"/>
      <c r="IWS239" s="196"/>
      <c r="IWT239" s="119"/>
      <c r="IWU239" s="47"/>
      <c r="IWV239" s="47"/>
      <c r="IWW239" s="48"/>
      <c r="IWX239" s="49"/>
      <c r="IWY239" s="28"/>
      <c r="IWZ239" s="196"/>
      <c r="IXA239" s="119"/>
      <c r="IXB239" s="47"/>
      <c r="IXC239" s="47"/>
      <c r="IXD239" s="48"/>
      <c r="IXE239" s="49"/>
      <c r="IXF239" s="28"/>
      <c r="IXG239" s="196"/>
      <c r="IXH239" s="119"/>
      <c r="IXI239" s="47"/>
      <c r="IXJ239" s="47"/>
      <c r="IXK239" s="48"/>
      <c r="IXL239" s="49"/>
      <c r="IXM239" s="28"/>
      <c r="IXN239" s="196"/>
      <c r="IXO239" s="119"/>
      <c r="IXP239" s="47"/>
      <c r="IXQ239" s="47"/>
      <c r="IXR239" s="48"/>
      <c r="IXS239" s="49"/>
      <c r="IXT239" s="28"/>
      <c r="IXU239" s="196"/>
      <c r="IXV239" s="119"/>
      <c r="IXW239" s="47"/>
      <c r="IXX239" s="47"/>
      <c r="IXY239" s="48"/>
      <c r="IXZ239" s="49"/>
      <c r="IYA239" s="28"/>
      <c r="IYB239" s="196"/>
      <c r="IYC239" s="119"/>
      <c r="IYD239" s="47"/>
      <c r="IYE239" s="47"/>
      <c r="IYF239" s="48"/>
      <c r="IYG239" s="49"/>
      <c r="IYH239" s="28"/>
      <c r="IYI239" s="196"/>
      <c r="IYJ239" s="119"/>
      <c r="IYK239" s="47"/>
      <c r="IYL239" s="47"/>
      <c r="IYM239" s="48"/>
      <c r="IYN239" s="49"/>
      <c r="IYO239" s="28"/>
      <c r="IYP239" s="196"/>
      <c r="IYQ239" s="119"/>
      <c r="IYR239" s="47"/>
      <c r="IYS239" s="47"/>
      <c r="IYT239" s="48"/>
      <c r="IYU239" s="49"/>
      <c r="IYV239" s="28"/>
      <c r="IYW239" s="196"/>
      <c r="IYX239" s="119"/>
      <c r="IYY239" s="47"/>
      <c r="IYZ239" s="47"/>
      <c r="IZA239" s="48"/>
      <c r="IZB239" s="49"/>
      <c r="IZC239" s="28"/>
      <c r="IZD239" s="196"/>
      <c r="IZE239" s="119"/>
      <c r="IZF239" s="47"/>
      <c r="IZG239" s="47"/>
      <c r="IZH239" s="48"/>
      <c r="IZI239" s="49"/>
      <c r="IZJ239" s="28"/>
      <c r="IZK239" s="196"/>
      <c r="IZL239" s="119"/>
      <c r="IZM239" s="47"/>
      <c r="IZN239" s="47"/>
      <c r="IZO239" s="48"/>
      <c r="IZP239" s="49"/>
      <c r="IZQ239" s="28"/>
      <c r="IZR239" s="196"/>
      <c r="IZS239" s="119"/>
      <c r="IZT239" s="47"/>
      <c r="IZU239" s="47"/>
      <c r="IZV239" s="48"/>
      <c r="IZW239" s="49"/>
      <c r="IZX239" s="28"/>
      <c r="IZY239" s="196"/>
      <c r="IZZ239" s="119"/>
      <c r="JAA239" s="47"/>
      <c r="JAB239" s="47"/>
      <c r="JAC239" s="48"/>
      <c r="JAD239" s="49"/>
      <c r="JAE239" s="28"/>
      <c r="JAF239" s="196"/>
      <c r="JAG239" s="119"/>
      <c r="JAH239" s="47"/>
      <c r="JAI239" s="47"/>
      <c r="JAJ239" s="48"/>
      <c r="JAK239" s="49"/>
      <c r="JAL239" s="28"/>
      <c r="JAM239" s="196"/>
      <c r="JAN239" s="119"/>
      <c r="JAO239" s="47"/>
      <c r="JAP239" s="47"/>
      <c r="JAQ239" s="48"/>
      <c r="JAR239" s="49"/>
      <c r="JAS239" s="28"/>
      <c r="JAT239" s="196"/>
      <c r="JAU239" s="119"/>
      <c r="JAV239" s="47"/>
      <c r="JAW239" s="47"/>
      <c r="JAX239" s="48"/>
      <c r="JAY239" s="49"/>
      <c r="JAZ239" s="28"/>
      <c r="JBA239" s="196"/>
      <c r="JBB239" s="119"/>
      <c r="JBC239" s="47"/>
      <c r="JBD239" s="47"/>
      <c r="JBE239" s="48"/>
      <c r="JBF239" s="49"/>
      <c r="JBG239" s="28"/>
      <c r="JBH239" s="196"/>
      <c r="JBI239" s="119"/>
      <c r="JBJ239" s="47"/>
      <c r="JBK239" s="47"/>
      <c r="JBL239" s="48"/>
      <c r="JBM239" s="49"/>
      <c r="JBN239" s="28"/>
      <c r="JBO239" s="196"/>
      <c r="JBP239" s="119"/>
      <c r="JBQ239" s="47"/>
      <c r="JBR239" s="47"/>
      <c r="JBS239" s="48"/>
      <c r="JBT239" s="49"/>
      <c r="JBU239" s="28"/>
      <c r="JBV239" s="196"/>
      <c r="JBW239" s="119"/>
      <c r="JBX239" s="47"/>
      <c r="JBY239" s="47"/>
      <c r="JBZ239" s="48"/>
      <c r="JCA239" s="49"/>
      <c r="JCB239" s="28"/>
      <c r="JCC239" s="196"/>
      <c r="JCD239" s="119"/>
      <c r="JCE239" s="47"/>
      <c r="JCF239" s="47"/>
      <c r="JCG239" s="48"/>
      <c r="JCH239" s="49"/>
      <c r="JCI239" s="28"/>
      <c r="JCJ239" s="196"/>
      <c r="JCK239" s="119"/>
      <c r="JCL239" s="47"/>
      <c r="JCM239" s="47"/>
      <c r="JCN239" s="48"/>
      <c r="JCO239" s="49"/>
      <c r="JCP239" s="28"/>
      <c r="JCQ239" s="196"/>
      <c r="JCR239" s="119"/>
      <c r="JCS239" s="47"/>
      <c r="JCT239" s="47"/>
      <c r="JCU239" s="48"/>
      <c r="JCV239" s="49"/>
      <c r="JCW239" s="28"/>
      <c r="JCX239" s="196"/>
      <c r="JCY239" s="119"/>
      <c r="JCZ239" s="47"/>
      <c r="JDA239" s="47"/>
      <c r="JDB239" s="48"/>
      <c r="JDC239" s="49"/>
      <c r="JDD239" s="28"/>
      <c r="JDE239" s="196"/>
      <c r="JDF239" s="119"/>
      <c r="JDG239" s="47"/>
      <c r="JDH239" s="47"/>
      <c r="JDI239" s="48"/>
      <c r="JDJ239" s="49"/>
      <c r="JDK239" s="28"/>
      <c r="JDL239" s="196"/>
      <c r="JDM239" s="119"/>
      <c r="JDN239" s="47"/>
      <c r="JDO239" s="47"/>
      <c r="JDP239" s="48"/>
      <c r="JDQ239" s="49"/>
      <c r="JDR239" s="28"/>
      <c r="JDS239" s="196"/>
      <c r="JDT239" s="119"/>
      <c r="JDU239" s="47"/>
      <c r="JDV239" s="47"/>
      <c r="JDW239" s="48"/>
      <c r="JDX239" s="49"/>
      <c r="JDY239" s="28"/>
      <c r="JDZ239" s="196"/>
      <c r="JEA239" s="119"/>
      <c r="JEB239" s="47"/>
      <c r="JEC239" s="47"/>
      <c r="JED239" s="48"/>
      <c r="JEE239" s="49"/>
      <c r="JEF239" s="28"/>
      <c r="JEG239" s="196"/>
      <c r="JEH239" s="119"/>
      <c r="JEI239" s="47"/>
      <c r="JEJ239" s="47"/>
      <c r="JEK239" s="48"/>
      <c r="JEL239" s="49"/>
      <c r="JEM239" s="28"/>
      <c r="JEN239" s="196"/>
      <c r="JEO239" s="119"/>
      <c r="JEP239" s="47"/>
      <c r="JEQ239" s="47"/>
      <c r="JER239" s="48"/>
      <c r="JES239" s="49"/>
      <c r="JET239" s="28"/>
      <c r="JEU239" s="196"/>
      <c r="JEV239" s="119"/>
      <c r="JEW239" s="47"/>
      <c r="JEX239" s="47"/>
      <c r="JEY239" s="48"/>
      <c r="JEZ239" s="49"/>
      <c r="JFA239" s="28"/>
      <c r="JFB239" s="196"/>
      <c r="JFC239" s="119"/>
      <c r="JFD239" s="47"/>
      <c r="JFE239" s="47"/>
      <c r="JFF239" s="48"/>
      <c r="JFG239" s="49"/>
      <c r="JFH239" s="28"/>
      <c r="JFI239" s="196"/>
      <c r="JFJ239" s="119"/>
      <c r="JFK239" s="47"/>
      <c r="JFL239" s="47"/>
      <c r="JFM239" s="48"/>
      <c r="JFN239" s="49"/>
      <c r="JFO239" s="28"/>
      <c r="JFP239" s="196"/>
      <c r="JFQ239" s="119"/>
      <c r="JFR239" s="47"/>
      <c r="JFS239" s="47"/>
      <c r="JFT239" s="48"/>
      <c r="JFU239" s="49"/>
      <c r="JFV239" s="28"/>
      <c r="JFW239" s="196"/>
      <c r="JFX239" s="119"/>
      <c r="JFY239" s="47"/>
      <c r="JFZ239" s="47"/>
      <c r="JGA239" s="48"/>
      <c r="JGB239" s="49"/>
      <c r="JGC239" s="28"/>
      <c r="JGD239" s="196"/>
      <c r="JGE239" s="119"/>
      <c r="JGF239" s="47"/>
      <c r="JGG239" s="47"/>
      <c r="JGH239" s="48"/>
      <c r="JGI239" s="49"/>
      <c r="JGJ239" s="28"/>
      <c r="JGK239" s="196"/>
      <c r="JGL239" s="119"/>
      <c r="JGM239" s="47"/>
      <c r="JGN239" s="47"/>
      <c r="JGO239" s="48"/>
      <c r="JGP239" s="49"/>
      <c r="JGQ239" s="28"/>
      <c r="JGR239" s="196"/>
      <c r="JGS239" s="119"/>
      <c r="JGT239" s="47"/>
      <c r="JGU239" s="47"/>
      <c r="JGV239" s="48"/>
      <c r="JGW239" s="49"/>
      <c r="JGX239" s="28"/>
      <c r="JGY239" s="196"/>
      <c r="JGZ239" s="119"/>
      <c r="JHA239" s="47"/>
      <c r="JHB239" s="47"/>
      <c r="JHC239" s="48"/>
      <c r="JHD239" s="49"/>
      <c r="JHE239" s="28"/>
      <c r="JHF239" s="196"/>
      <c r="JHG239" s="119"/>
      <c r="JHH239" s="47"/>
      <c r="JHI239" s="47"/>
      <c r="JHJ239" s="48"/>
      <c r="JHK239" s="49"/>
      <c r="JHL239" s="28"/>
      <c r="JHM239" s="196"/>
      <c r="JHN239" s="119"/>
      <c r="JHO239" s="47"/>
      <c r="JHP239" s="47"/>
      <c r="JHQ239" s="48"/>
      <c r="JHR239" s="49"/>
      <c r="JHS239" s="28"/>
      <c r="JHT239" s="196"/>
      <c r="JHU239" s="119"/>
      <c r="JHV239" s="47"/>
      <c r="JHW239" s="47"/>
      <c r="JHX239" s="48"/>
      <c r="JHY239" s="49"/>
      <c r="JHZ239" s="28"/>
      <c r="JIA239" s="196"/>
      <c r="JIB239" s="119"/>
      <c r="JIC239" s="47"/>
      <c r="JID239" s="47"/>
      <c r="JIE239" s="48"/>
      <c r="JIF239" s="49"/>
      <c r="JIG239" s="28"/>
      <c r="JIH239" s="196"/>
      <c r="JII239" s="119"/>
      <c r="JIJ239" s="47"/>
      <c r="JIK239" s="47"/>
      <c r="JIL239" s="48"/>
      <c r="JIM239" s="49"/>
      <c r="JIN239" s="28"/>
      <c r="JIO239" s="196"/>
      <c r="JIP239" s="119"/>
      <c r="JIQ239" s="47"/>
      <c r="JIR239" s="47"/>
      <c r="JIS239" s="48"/>
      <c r="JIT239" s="49"/>
      <c r="JIU239" s="28"/>
      <c r="JIV239" s="196"/>
      <c r="JIW239" s="119"/>
      <c r="JIX239" s="47"/>
      <c r="JIY239" s="47"/>
      <c r="JIZ239" s="48"/>
      <c r="JJA239" s="49"/>
      <c r="JJB239" s="28"/>
      <c r="JJC239" s="196"/>
      <c r="JJD239" s="119"/>
      <c r="JJE239" s="47"/>
      <c r="JJF239" s="47"/>
      <c r="JJG239" s="48"/>
      <c r="JJH239" s="49"/>
      <c r="JJI239" s="28"/>
      <c r="JJJ239" s="196"/>
      <c r="JJK239" s="119"/>
      <c r="JJL239" s="47"/>
      <c r="JJM239" s="47"/>
      <c r="JJN239" s="48"/>
      <c r="JJO239" s="49"/>
      <c r="JJP239" s="28"/>
      <c r="JJQ239" s="196"/>
      <c r="JJR239" s="119"/>
      <c r="JJS239" s="47"/>
      <c r="JJT239" s="47"/>
      <c r="JJU239" s="48"/>
      <c r="JJV239" s="49"/>
      <c r="JJW239" s="28"/>
      <c r="JJX239" s="196"/>
      <c r="JJY239" s="119"/>
      <c r="JJZ239" s="47"/>
      <c r="JKA239" s="47"/>
      <c r="JKB239" s="48"/>
      <c r="JKC239" s="49"/>
      <c r="JKD239" s="28"/>
      <c r="JKE239" s="196"/>
      <c r="JKF239" s="119"/>
      <c r="JKG239" s="47"/>
      <c r="JKH239" s="47"/>
      <c r="JKI239" s="48"/>
      <c r="JKJ239" s="49"/>
      <c r="JKK239" s="28"/>
      <c r="JKL239" s="196"/>
      <c r="JKM239" s="119"/>
      <c r="JKN239" s="47"/>
      <c r="JKO239" s="47"/>
      <c r="JKP239" s="48"/>
      <c r="JKQ239" s="49"/>
      <c r="JKR239" s="28"/>
      <c r="JKS239" s="196"/>
      <c r="JKT239" s="119"/>
      <c r="JKU239" s="47"/>
      <c r="JKV239" s="47"/>
      <c r="JKW239" s="48"/>
      <c r="JKX239" s="49"/>
      <c r="JKY239" s="28"/>
      <c r="JKZ239" s="196"/>
      <c r="JLA239" s="119"/>
      <c r="JLB239" s="47"/>
      <c r="JLC239" s="47"/>
      <c r="JLD239" s="48"/>
      <c r="JLE239" s="49"/>
      <c r="JLF239" s="28"/>
      <c r="JLG239" s="196"/>
      <c r="JLH239" s="119"/>
      <c r="JLI239" s="47"/>
      <c r="JLJ239" s="47"/>
      <c r="JLK239" s="48"/>
      <c r="JLL239" s="49"/>
      <c r="JLM239" s="28"/>
      <c r="JLN239" s="196"/>
      <c r="JLO239" s="119"/>
      <c r="JLP239" s="47"/>
      <c r="JLQ239" s="47"/>
      <c r="JLR239" s="48"/>
      <c r="JLS239" s="49"/>
      <c r="JLT239" s="28"/>
      <c r="JLU239" s="196"/>
      <c r="JLV239" s="119"/>
      <c r="JLW239" s="47"/>
      <c r="JLX239" s="47"/>
      <c r="JLY239" s="48"/>
      <c r="JLZ239" s="49"/>
      <c r="JMA239" s="28"/>
      <c r="JMB239" s="196"/>
      <c r="JMC239" s="119"/>
      <c r="JMD239" s="47"/>
      <c r="JME239" s="47"/>
      <c r="JMF239" s="48"/>
      <c r="JMG239" s="49"/>
      <c r="JMH239" s="28"/>
      <c r="JMI239" s="196"/>
      <c r="JMJ239" s="119"/>
      <c r="JMK239" s="47"/>
      <c r="JML239" s="47"/>
      <c r="JMM239" s="48"/>
      <c r="JMN239" s="49"/>
      <c r="JMO239" s="28"/>
      <c r="JMP239" s="196"/>
      <c r="JMQ239" s="119"/>
      <c r="JMR239" s="47"/>
      <c r="JMS239" s="47"/>
      <c r="JMT239" s="48"/>
      <c r="JMU239" s="49"/>
      <c r="JMV239" s="28"/>
      <c r="JMW239" s="196"/>
      <c r="JMX239" s="119"/>
      <c r="JMY239" s="47"/>
      <c r="JMZ239" s="47"/>
      <c r="JNA239" s="48"/>
      <c r="JNB239" s="49"/>
      <c r="JNC239" s="28"/>
      <c r="JND239" s="196"/>
      <c r="JNE239" s="119"/>
      <c r="JNF239" s="47"/>
      <c r="JNG239" s="47"/>
      <c r="JNH239" s="48"/>
      <c r="JNI239" s="49"/>
      <c r="JNJ239" s="28"/>
      <c r="JNK239" s="196"/>
      <c r="JNL239" s="119"/>
      <c r="JNM239" s="47"/>
      <c r="JNN239" s="47"/>
      <c r="JNO239" s="48"/>
      <c r="JNP239" s="49"/>
      <c r="JNQ239" s="28"/>
      <c r="JNR239" s="196"/>
      <c r="JNS239" s="119"/>
      <c r="JNT239" s="47"/>
      <c r="JNU239" s="47"/>
      <c r="JNV239" s="48"/>
      <c r="JNW239" s="49"/>
      <c r="JNX239" s="28"/>
      <c r="JNY239" s="196"/>
      <c r="JNZ239" s="119"/>
      <c r="JOA239" s="47"/>
      <c r="JOB239" s="47"/>
      <c r="JOC239" s="48"/>
      <c r="JOD239" s="49"/>
      <c r="JOE239" s="28"/>
      <c r="JOF239" s="196"/>
      <c r="JOG239" s="119"/>
      <c r="JOH239" s="47"/>
      <c r="JOI239" s="47"/>
      <c r="JOJ239" s="48"/>
      <c r="JOK239" s="49"/>
      <c r="JOL239" s="28"/>
      <c r="JOM239" s="196"/>
      <c r="JON239" s="119"/>
      <c r="JOO239" s="47"/>
      <c r="JOP239" s="47"/>
      <c r="JOQ239" s="48"/>
      <c r="JOR239" s="49"/>
      <c r="JOS239" s="28"/>
      <c r="JOT239" s="196"/>
      <c r="JOU239" s="119"/>
      <c r="JOV239" s="47"/>
      <c r="JOW239" s="47"/>
      <c r="JOX239" s="48"/>
      <c r="JOY239" s="49"/>
      <c r="JOZ239" s="28"/>
      <c r="JPA239" s="196"/>
      <c r="JPB239" s="119"/>
      <c r="JPC239" s="47"/>
      <c r="JPD239" s="47"/>
      <c r="JPE239" s="48"/>
      <c r="JPF239" s="49"/>
      <c r="JPG239" s="28"/>
      <c r="JPH239" s="196"/>
      <c r="JPI239" s="119"/>
      <c r="JPJ239" s="47"/>
      <c r="JPK239" s="47"/>
      <c r="JPL239" s="48"/>
      <c r="JPM239" s="49"/>
      <c r="JPN239" s="28"/>
      <c r="JPO239" s="196"/>
      <c r="JPP239" s="119"/>
      <c r="JPQ239" s="47"/>
      <c r="JPR239" s="47"/>
      <c r="JPS239" s="48"/>
      <c r="JPT239" s="49"/>
      <c r="JPU239" s="28"/>
      <c r="JPV239" s="196"/>
      <c r="JPW239" s="119"/>
      <c r="JPX239" s="47"/>
      <c r="JPY239" s="47"/>
      <c r="JPZ239" s="48"/>
      <c r="JQA239" s="49"/>
      <c r="JQB239" s="28"/>
      <c r="JQC239" s="196"/>
      <c r="JQD239" s="119"/>
      <c r="JQE239" s="47"/>
      <c r="JQF239" s="47"/>
      <c r="JQG239" s="48"/>
      <c r="JQH239" s="49"/>
      <c r="JQI239" s="28"/>
      <c r="JQJ239" s="196"/>
      <c r="JQK239" s="119"/>
      <c r="JQL239" s="47"/>
      <c r="JQM239" s="47"/>
      <c r="JQN239" s="48"/>
      <c r="JQO239" s="49"/>
      <c r="JQP239" s="28"/>
      <c r="JQQ239" s="196"/>
      <c r="JQR239" s="119"/>
      <c r="JQS239" s="47"/>
      <c r="JQT239" s="47"/>
      <c r="JQU239" s="48"/>
      <c r="JQV239" s="49"/>
      <c r="JQW239" s="28"/>
      <c r="JQX239" s="196"/>
      <c r="JQY239" s="119"/>
      <c r="JQZ239" s="47"/>
      <c r="JRA239" s="47"/>
      <c r="JRB239" s="48"/>
      <c r="JRC239" s="49"/>
      <c r="JRD239" s="28"/>
      <c r="JRE239" s="196"/>
      <c r="JRF239" s="119"/>
      <c r="JRG239" s="47"/>
      <c r="JRH239" s="47"/>
      <c r="JRI239" s="48"/>
      <c r="JRJ239" s="49"/>
      <c r="JRK239" s="28"/>
      <c r="JRL239" s="196"/>
      <c r="JRM239" s="119"/>
      <c r="JRN239" s="47"/>
      <c r="JRO239" s="47"/>
      <c r="JRP239" s="48"/>
      <c r="JRQ239" s="49"/>
      <c r="JRR239" s="28"/>
      <c r="JRS239" s="196"/>
      <c r="JRT239" s="119"/>
      <c r="JRU239" s="47"/>
      <c r="JRV239" s="47"/>
      <c r="JRW239" s="48"/>
      <c r="JRX239" s="49"/>
      <c r="JRY239" s="28"/>
      <c r="JRZ239" s="196"/>
      <c r="JSA239" s="119"/>
      <c r="JSB239" s="47"/>
      <c r="JSC239" s="47"/>
      <c r="JSD239" s="48"/>
      <c r="JSE239" s="49"/>
      <c r="JSF239" s="28"/>
      <c r="JSG239" s="196"/>
      <c r="JSH239" s="119"/>
      <c r="JSI239" s="47"/>
      <c r="JSJ239" s="47"/>
      <c r="JSK239" s="48"/>
      <c r="JSL239" s="49"/>
      <c r="JSM239" s="28"/>
      <c r="JSN239" s="196"/>
      <c r="JSO239" s="119"/>
      <c r="JSP239" s="47"/>
      <c r="JSQ239" s="47"/>
      <c r="JSR239" s="48"/>
      <c r="JSS239" s="49"/>
      <c r="JST239" s="28"/>
      <c r="JSU239" s="196"/>
      <c r="JSV239" s="119"/>
      <c r="JSW239" s="47"/>
      <c r="JSX239" s="47"/>
      <c r="JSY239" s="48"/>
      <c r="JSZ239" s="49"/>
      <c r="JTA239" s="28"/>
      <c r="JTB239" s="196"/>
      <c r="JTC239" s="119"/>
      <c r="JTD239" s="47"/>
      <c r="JTE239" s="47"/>
      <c r="JTF239" s="48"/>
      <c r="JTG239" s="49"/>
      <c r="JTH239" s="28"/>
      <c r="JTI239" s="196"/>
      <c r="JTJ239" s="119"/>
      <c r="JTK239" s="47"/>
      <c r="JTL239" s="47"/>
      <c r="JTM239" s="48"/>
      <c r="JTN239" s="49"/>
      <c r="JTO239" s="28"/>
      <c r="JTP239" s="196"/>
      <c r="JTQ239" s="119"/>
      <c r="JTR239" s="47"/>
      <c r="JTS239" s="47"/>
      <c r="JTT239" s="48"/>
      <c r="JTU239" s="49"/>
      <c r="JTV239" s="28"/>
      <c r="JTW239" s="196"/>
      <c r="JTX239" s="119"/>
      <c r="JTY239" s="47"/>
      <c r="JTZ239" s="47"/>
      <c r="JUA239" s="48"/>
      <c r="JUB239" s="49"/>
      <c r="JUC239" s="28"/>
      <c r="JUD239" s="196"/>
      <c r="JUE239" s="119"/>
      <c r="JUF239" s="47"/>
      <c r="JUG239" s="47"/>
      <c r="JUH239" s="48"/>
      <c r="JUI239" s="49"/>
      <c r="JUJ239" s="28"/>
      <c r="JUK239" s="196"/>
      <c r="JUL239" s="119"/>
      <c r="JUM239" s="47"/>
      <c r="JUN239" s="47"/>
      <c r="JUO239" s="48"/>
      <c r="JUP239" s="49"/>
      <c r="JUQ239" s="28"/>
      <c r="JUR239" s="196"/>
      <c r="JUS239" s="119"/>
      <c r="JUT239" s="47"/>
      <c r="JUU239" s="47"/>
      <c r="JUV239" s="48"/>
      <c r="JUW239" s="49"/>
      <c r="JUX239" s="28"/>
      <c r="JUY239" s="196"/>
      <c r="JUZ239" s="119"/>
      <c r="JVA239" s="47"/>
      <c r="JVB239" s="47"/>
      <c r="JVC239" s="48"/>
      <c r="JVD239" s="49"/>
      <c r="JVE239" s="28"/>
      <c r="JVF239" s="196"/>
      <c r="JVG239" s="119"/>
      <c r="JVH239" s="47"/>
      <c r="JVI239" s="47"/>
      <c r="JVJ239" s="48"/>
      <c r="JVK239" s="49"/>
      <c r="JVL239" s="28"/>
      <c r="JVM239" s="196"/>
      <c r="JVN239" s="119"/>
      <c r="JVO239" s="47"/>
      <c r="JVP239" s="47"/>
      <c r="JVQ239" s="48"/>
      <c r="JVR239" s="49"/>
      <c r="JVS239" s="28"/>
      <c r="JVT239" s="196"/>
      <c r="JVU239" s="119"/>
      <c r="JVV239" s="47"/>
      <c r="JVW239" s="47"/>
      <c r="JVX239" s="48"/>
      <c r="JVY239" s="49"/>
      <c r="JVZ239" s="28"/>
      <c r="JWA239" s="196"/>
      <c r="JWB239" s="119"/>
      <c r="JWC239" s="47"/>
      <c r="JWD239" s="47"/>
      <c r="JWE239" s="48"/>
      <c r="JWF239" s="49"/>
      <c r="JWG239" s="28"/>
      <c r="JWH239" s="196"/>
      <c r="JWI239" s="119"/>
      <c r="JWJ239" s="47"/>
      <c r="JWK239" s="47"/>
      <c r="JWL239" s="48"/>
      <c r="JWM239" s="49"/>
      <c r="JWN239" s="28"/>
      <c r="JWO239" s="196"/>
      <c r="JWP239" s="119"/>
      <c r="JWQ239" s="47"/>
      <c r="JWR239" s="47"/>
      <c r="JWS239" s="48"/>
      <c r="JWT239" s="49"/>
      <c r="JWU239" s="28"/>
      <c r="JWV239" s="196"/>
      <c r="JWW239" s="119"/>
      <c r="JWX239" s="47"/>
      <c r="JWY239" s="47"/>
      <c r="JWZ239" s="48"/>
      <c r="JXA239" s="49"/>
      <c r="JXB239" s="28"/>
      <c r="JXC239" s="196"/>
      <c r="JXD239" s="119"/>
      <c r="JXE239" s="47"/>
      <c r="JXF239" s="47"/>
      <c r="JXG239" s="48"/>
      <c r="JXH239" s="49"/>
      <c r="JXI239" s="28"/>
      <c r="JXJ239" s="196"/>
      <c r="JXK239" s="119"/>
      <c r="JXL239" s="47"/>
      <c r="JXM239" s="47"/>
      <c r="JXN239" s="48"/>
      <c r="JXO239" s="49"/>
      <c r="JXP239" s="28"/>
      <c r="JXQ239" s="196"/>
      <c r="JXR239" s="119"/>
      <c r="JXS239" s="47"/>
      <c r="JXT239" s="47"/>
      <c r="JXU239" s="48"/>
      <c r="JXV239" s="49"/>
      <c r="JXW239" s="28"/>
      <c r="JXX239" s="196"/>
      <c r="JXY239" s="119"/>
      <c r="JXZ239" s="47"/>
      <c r="JYA239" s="47"/>
      <c r="JYB239" s="48"/>
      <c r="JYC239" s="49"/>
      <c r="JYD239" s="28"/>
      <c r="JYE239" s="196"/>
      <c r="JYF239" s="119"/>
      <c r="JYG239" s="47"/>
      <c r="JYH239" s="47"/>
      <c r="JYI239" s="48"/>
      <c r="JYJ239" s="49"/>
      <c r="JYK239" s="28"/>
      <c r="JYL239" s="196"/>
      <c r="JYM239" s="119"/>
      <c r="JYN239" s="47"/>
      <c r="JYO239" s="47"/>
      <c r="JYP239" s="48"/>
      <c r="JYQ239" s="49"/>
      <c r="JYR239" s="28"/>
      <c r="JYS239" s="196"/>
      <c r="JYT239" s="119"/>
      <c r="JYU239" s="47"/>
      <c r="JYV239" s="47"/>
      <c r="JYW239" s="48"/>
      <c r="JYX239" s="49"/>
      <c r="JYY239" s="28"/>
      <c r="JYZ239" s="196"/>
      <c r="JZA239" s="119"/>
      <c r="JZB239" s="47"/>
      <c r="JZC239" s="47"/>
      <c r="JZD239" s="48"/>
      <c r="JZE239" s="49"/>
      <c r="JZF239" s="28"/>
      <c r="JZG239" s="196"/>
      <c r="JZH239" s="119"/>
      <c r="JZI239" s="47"/>
      <c r="JZJ239" s="47"/>
      <c r="JZK239" s="48"/>
      <c r="JZL239" s="49"/>
      <c r="JZM239" s="28"/>
      <c r="JZN239" s="196"/>
      <c r="JZO239" s="119"/>
      <c r="JZP239" s="47"/>
      <c r="JZQ239" s="47"/>
      <c r="JZR239" s="48"/>
      <c r="JZS239" s="49"/>
      <c r="JZT239" s="28"/>
      <c r="JZU239" s="196"/>
      <c r="JZV239" s="119"/>
      <c r="JZW239" s="47"/>
      <c r="JZX239" s="47"/>
      <c r="JZY239" s="48"/>
      <c r="JZZ239" s="49"/>
      <c r="KAA239" s="28"/>
      <c r="KAB239" s="196"/>
      <c r="KAC239" s="119"/>
      <c r="KAD239" s="47"/>
      <c r="KAE239" s="47"/>
      <c r="KAF239" s="48"/>
      <c r="KAG239" s="49"/>
      <c r="KAH239" s="28"/>
      <c r="KAI239" s="196"/>
      <c r="KAJ239" s="119"/>
      <c r="KAK239" s="47"/>
      <c r="KAL239" s="47"/>
      <c r="KAM239" s="48"/>
      <c r="KAN239" s="49"/>
      <c r="KAO239" s="28"/>
      <c r="KAP239" s="196"/>
      <c r="KAQ239" s="119"/>
      <c r="KAR239" s="47"/>
      <c r="KAS239" s="47"/>
      <c r="KAT239" s="48"/>
      <c r="KAU239" s="49"/>
      <c r="KAV239" s="28"/>
      <c r="KAW239" s="196"/>
      <c r="KAX239" s="119"/>
      <c r="KAY239" s="47"/>
      <c r="KAZ239" s="47"/>
      <c r="KBA239" s="48"/>
      <c r="KBB239" s="49"/>
      <c r="KBC239" s="28"/>
      <c r="KBD239" s="196"/>
      <c r="KBE239" s="119"/>
      <c r="KBF239" s="47"/>
      <c r="KBG239" s="47"/>
      <c r="KBH239" s="48"/>
      <c r="KBI239" s="49"/>
      <c r="KBJ239" s="28"/>
      <c r="KBK239" s="196"/>
      <c r="KBL239" s="119"/>
      <c r="KBM239" s="47"/>
      <c r="KBN239" s="47"/>
      <c r="KBO239" s="48"/>
      <c r="KBP239" s="49"/>
      <c r="KBQ239" s="28"/>
      <c r="KBR239" s="196"/>
      <c r="KBS239" s="119"/>
      <c r="KBT239" s="47"/>
      <c r="KBU239" s="47"/>
      <c r="KBV239" s="48"/>
      <c r="KBW239" s="49"/>
      <c r="KBX239" s="28"/>
      <c r="KBY239" s="196"/>
      <c r="KBZ239" s="119"/>
      <c r="KCA239" s="47"/>
      <c r="KCB239" s="47"/>
      <c r="KCC239" s="48"/>
      <c r="KCD239" s="49"/>
      <c r="KCE239" s="28"/>
      <c r="KCF239" s="196"/>
      <c r="KCG239" s="119"/>
      <c r="KCH239" s="47"/>
      <c r="KCI239" s="47"/>
      <c r="KCJ239" s="48"/>
      <c r="KCK239" s="49"/>
      <c r="KCL239" s="28"/>
      <c r="KCM239" s="196"/>
      <c r="KCN239" s="119"/>
      <c r="KCO239" s="47"/>
      <c r="KCP239" s="47"/>
      <c r="KCQ239" s="48"/>
      <c r="KCR239" s="49"/>
      <c r="KCS239" s="28"/>
      <c r="KCT239" s="196"/>
      <c r="KCU239" s="119"/>
      <c r="KCV239" s="47"/>
      <c r="KCW239" s="47"/>
      <c r="KCX239" s="48"/>
      <c r="KCY239" s="49"/>
      <c r="KCZ239" s="28"/>
      <c r="KDA239" s="196"/>
      <c r="KDB239" s="119"/>
      <c r="KDC239" s="47"/>
      <c r="KDD239" s="47"/>
      <c r="KDE239" s="48"/>
      <c r="KDF239" s="49"/>
      <c r="KDG239" s="28"/>
      <c r="KDH239" s="196"/>
      <c r="KDI239" s="119"/>
      <c r="KDJ239" s="47"/>
      <c r="KDK239" s="47"/>
      <c r="KDL239" s="48"/>
      <c r="KDM239" s="49"/>
      <c r="KDN239" s="28"/>
      <c r="KDO239" s="196"/>
      <c r="KDP239" s="119"/>
      <c r="KDQ239" s="47"/>
      <c r="KDR239" s="47"/>
      <c r="KDS239" s="48"/>
      <c r="KDT239" s="49"/>
      <c r="KDU239" s="28"/>
      <c r="KDV239" s="196"/>
      <c r="KDW239" s="119"/>
      <c r="KDX239" s="47"/>
      <c r="KDY239" s="47"/>
      <c r="KDZ239" s="48"/>
      <c r="KEA239" s="49"/>
      <c r="KEB239" s="28"/>
      <c r="KEC239" s="196"/>
      <c r="KED239" s="119"/>
      <c r="KEE239" s="47"/>
      <c r="KEF239" s="47"/>
      <c r="KEG239" s="48"/>
      <c r="KEH239" s="49"/>
      <c r="KEI239" s="28"/>
      <c r="KEJ239" s="196"/>
      <c r="KEK239" s="119"/>
      <c r="KEL239" s="47"/>
      <c r="KEM239" s="47"/>
      <c r="KEN239" s="48"/>
      <c r="KEO239" s="49"/>
      <c r="KEP239" s="28"/>
      <c r="KEQ239" s="196"/>
      <c r="KER239" s="119"/>
      <c r="KES239" s="47"/>
      <c r="KET239" s="47"/>
      <c r="KEU239" s="48"/>
      <c r="KEV239" s="49"/>
      <c r="KEW239" s="28"/>
      <c r="KEX239" s="196"/>
      <c r="KEY239" s="119"/>
      <c r="KEZ239" s="47"/>
      <c r="KFA239" s="47"/>
      <c r="KFB239" s="48"/>
      <c r="KFC239" s="49"/>
      <c r="KFD239" s="28"/>
      <c r="KFE239" s="196"/>
      <c r="KFF239" s="119"/>
      <c r="KFG239" s="47"/>
      <c r="KFH239" s="47"/>
      <c r="KFI239" s="48"/>
      <c r="KFJ239" s="49"/>
      <c r="KFK239" s="28"/>
      <c r="KFL239" s="196"/>
      <c r="KFM239" s="119"/>
      <c r="KFN239" s="47"/>
      <c r="KFO239" s="47"/>
      <c r="KFP239" s="48"/>
      <c r="KFQ239" s="49"/>
      <c r="KFR239" s="28"/>
      <c r="KFS239" s="196"/>
      <c r="KFT239" s="119"/>
      <c r="KFU239" s="47"/>
      <c r="KFV239" s="47"/>
      <c r="KFW239" s="48"/>
      <c r="KFX239" s="49"/>
      <c r="KFY239" s="28"/>
      <c r="KFZ239" s="196"/>
      <c r="KGA239" s="119"/>
      <c r="KGB239" s="47"/>
      <c r="KGC239" s="47"/>
      <c r="KGD239" s="48"/>
      <c r="KGE239" s="49"/>
      <c r="KGF239" s="28"/>
      <c r="KGG239" s="196"/>
      <c r="KGH239" s="119"/>
      <c r="KGI239" s="47"/>
      <c r="KGJ239" s="47"/>
      <c r="KGK239" s="48"/>
      <c r="KGL239" s="49"/>
      <c r="KGM239" s="28"/>
      <c r="KGN239" s="196"/>
      <c r="KGO239" s="119"/>
      <c r="KGP239" s="47"/>
      <c r="KGQ239" s="47"/>
      <c r="KGR239" s="48"/>
      <c r="KGS239" s="49"/>
      <c r="KGT239" s="28"/>
      <c r="KGU239" s="196"/>
      <c r="KGV239" s="119"/>
      <c r="KGW239" s="47"/>
      <c r="KGX239" s="47"/>
      <c r="KGY239" s="48"/>
      <c r="KGZ239" s="49"/>
      <c r="KHA239" s="28"/>
      <c r="KHB239" s="196"/>
      <c r="KHC239" s="119"/>
      <c r="KHD239" s="47"/>
      <c r="KHE239" s="47"/>
      <c r="KHF239" s="48"/>
      <c r="KHG239" s="49"/>
      <c r="KHH239" s="28"/>
      <c r="KHI239" s="196"/>
      <c r="KHJ239" s="119"/>
      <c r="KHK239" s="47"/>
      <c r="KHL239" s="47"/>
      <c r="KHM239" s="48"/>
      <c r="KHN239" s="49"/>
      <c r="KHO239" s="28"/>
      <c r="KHP239" s="196"/>
      <c r="KHQ239" s="119"/>
      <c r="KHR239" s="47"/>
      <c r="KHS239" s="47"/>
      <c r="KHT239" s="48"/>
      <c r="KHU239" s="49"/>
      <c r="KHV239" s="28"/>
      <c r="KHW239" s="196"/>
      <c r="KHX239" s="119"/>
      <c r="KHY239" s="47"/>
      <c r="KHZ239" s="47"/>
      <c r="KIA239" s="48"/>
      <c r="KIB239" s="49"/>
      <c r="KIC239" s="28"/>
      <c r="KID239" s="196"/>
      <c r="KIE239" s="119"/>
      <c r="KIF239" s="47"/>
      <c r="KIG239" s="47"/>
      <c r="KIH239" s="48"/>
      <c r="KII239" s="49"/>
      <c r="KIJ239" s="28"/>
      <c r="KIK239" s="196"/>
      <c r="KIL239" s="119"/>
      <c r="KIM239" s="47"/>
      <c r="KIN239" s="47"/>
      <c r="KIO239" s="48"/>
      <c r="KIP239" s="49"/>
      <c r="KIQ239" s="28"/>
      <c r="KIR239" s="196"/>
      <c r="KIS239" s="119"/>
      <c r="KIT239" s="47"/>
      <c r="KIU239" s="47"/>
      <c r="KIV239" s="48"/>
      <c r="KIW239" s="49"/>
      <c r="KIX239" s="28"/>
      <c r="KIY239" s="196"/>
      <c r="KIZ239" s="119"/>
      <c r="KJA239" s="47"/>
      <c r="KJB239" s="47"/>
      <c r="KJC239" s="48"/>
      <c r="KJD239" s="49"/>
      <c r="KJE239" s="28"/>
      <c r="KJF239" s="196"/>
      <c r="KJG239" s="119"/>
      <c r="KJH239" s="47"/>
      <c r="KJI239" s="47"/>
      <c r="KJJ239" s="48"/>
      <c r="KJK239" s="49"/>
      <c r="KJL239" s="28"/>
      <c r="KJM239" s="196"/>
      <c r="KJN239" s="119"/>
      <c r="KJO239" s="47"/>
      <c r="KJP239" s="47"/>
      <c r="KJQ239" s="48"/>
      <c r="KJR239" s="49"/>
      <c r="KJS239" s="28"/>
      <c r="KJT239" s="196"/>
      <c r="KJU239" s="119"/>
      <c r="KJV239" s="47"/>
      <c r="KJW239" s="47"/>
      <c r="KJX239" s="48"/>
      <c r="KJY239" s="49"/>
      <c r="KJZ239" s="28"/>
      <c r="KKA239" s="196"/>
      <c r="KKB239" s="119"/>
      <c r="KKC239" s="47"/>
      <c r="KKD239" s="47"/>
      <c r="KKE239" s="48"/>
      <c r="KKF239" s="49"/>
      <c r="KKG239" s="28"/>
      <c r="KKH239" s="196"/>
      <c r="KKI239" s="119"/>
      <c r="KKJ239" s="47"/>
      <c r="KKK239" s="47"/>
      <c r="KKL239" s="48"/>
      <c r="KKM239" s="49"/>
      <c r="KKN239" s="28"/>
      <c r="KKO239" s="196"/>
      <c r="KKP239" s="119"/>
      <c r="KKQ239" s="47"/>
      <c r="KKR239" s="47"/>
      <c r="KKS239" s="48"/>
      <c r="KKT239" s="49"/>
      <c r="KKU239" s="28"/>
      <c r="KKV239" s="196"/>
      <c r="KKW239" s="119"/>
      <c r="KKX239" s="47"/>
      <c r="KKY239" s="47"/>
      <c r="KKZ239" s="48"/>
      <c r="KLA239" s="49"/>
      <c r="KLB239" s="28"/>
      <c r="KLC239" s="196"/>
      <c r="KLD239" s="119"/>
      <c r="KLE239" s="47"/>
      <c r="KLF239" s="47"/>
      <c r="KLG239" s="48"/>
      <c r="KLH239" s="49"/>
      <c r="KLI239" s="28"/>
      <c r="KLJ239" s="196"/>
      <c r="KLK239" s="119"/>
      <c r="KLL239" s="47"/>
      <c r="KLM239" s="47"/>
      <c r="KLN239" s="48"/>
      <c r="KLO239" s="49"/>
      <c r="KLP239" s="28"/>
      <c r="KLQ239" s="196"/>
      <c r="KLR239" s="119"/>
      <c r="KLS239" s="47"/>
      <c r="KLT239" s="47"/>
      <c r="KLU239" s="48"/>
      <c r="KLV239" s="49"/>
      <c r="KLW239" s="28"/>
      <c r="KLX239" s="196"/>
      <c r="KLY239" s="119"/>
      <c r="KLZ239" s="47"/>
      <c r="KMA239" s="47"/>
      <c r="KMB239" s="48"/>
      <c r="KMC239" s="49"/>
      <c r="KMD239" s="28"/>
      <c r="KME239" s="196"/>
      <c r="KMF239" s="119"/>
      <c r="KMG239" s="47"/>
      <c r="KMH239" s="47"/>
      <c r="KMI239" s="48"/>
      <c r="KMJ239" s="49"/>
      <c r="KMK239" s="28"/>
      <c r="KML239" s="196"/>
      <c r="KMM239" s="119"/>
      <c r="KMN239" s="47"/>
      <c r="KMO239" s="47"/>
      <c r="KMP239" s="48"/>
      <c r="KMQ239" s="49"/>
      <c r="KMR239" s="28"/>
      <c r="KMS239" s="196"/>
      <c r="KMT239" s="119"/>
      <c r="KMU239" s="47"/>
      <c r="KMV239" s="47"/>
      <c r="KMW239" s="48"/>
      <c r="KMX239" s="49"/>
      <c r="KMY239" s="28"/>
      <c r="KMZ239" s="196"/>
      <c r="KNA239" s="119"/>
      <c r="KNB239" s="47"/>
      <c r="KNC239" s="47"/>
      <c r="KND239" s="48"/>
      <c r="KNE239" s="49"/>
      <c r="KNF239" s="28"/>
      <c r="KNG239" s="196"/>
      <c r="KNH239" s="119"/>
      <c r="KNI239" s="47"/>
      <c r="KNJ239" s="47"/>
      <c r="KNK239" s="48"/>
      <c r="KNL239" s="49"/>
      <c r="KNM239" s="28"/>
      <c r="KNN239" s="196"/>
      <c r="KNO239" s="119"/>
      <c r="KNP239" s="47"/>
      <c r="KNQ239" s="47"/>
      <c r="KNR239" s="48"/>
      <c r="KNS239" s="49"/>
      <c r="KNT239" s="28"/>
      <c r="KNU239" s="196"/>
      <c r="KNV239" s="119"/>
      <c r="KNW239" s="47"/>
      <c r="KNX239" s="47"/>
      <c r="KNY239" s="48"/>
      <c r="KNZ239" s="49"/>
      <c r="KOA239" s="28"/>
      <c r="KOB239" s="196"/>
      <c r="KOC239" s="119"/>
      <c r="KOD239" s="47"/>
      <c r="KOE239" s="47"/>
      <c r="KOF239" s="48"/>
      <c r="KOG239" s="49"/>
      <c r="KOH239" s="28"/>
      <c r="KOI239" s="196"/>
      <c r="KOJ239" s="119"/>
      <c r="KOK239" s="47"/>
      <c r="KOL239" s="47"/>
      <c r="KOM239" s="48"/>
      <c r="KON239" s="49"/>
      <c r="KOO239" s="28"/>
      <c r="KOP239" s="196"/>
      <c r="KOQ239" s="119"/>
      <c r="KOR239" s="47"/>
      <c r="KOS239" s="47"/>
      <c r="KOT239" s="48"/>
      <c r="KOU239" s="49"/>
      <c r="KOV239" s="28"/>
      <c r="KOW239" s="196"/>
      <c r="KOX239" s="119"/>
      <c r="KOY239" s="47"/>
      <c r="KOZ239" s="47"/>
      <c r="KPA239" s="48"/>
      <c r="KPB239" s="49"/>
      <c r="KPC239" s="28"/>
      <c r="KPD239" s="196"/>
      <c r="KPE239" s="119"/>
      <c r="KPF239" s="47"/>
      <c r="KPG239" s="47"/>
      <c r="KPH239" s="48"/>
      <c r="KPI239" s="49"/>
      <c r="KPJ239" s="28"/>
      <c r="KPK239" s="196"/>
      <c r="KPL239" s="119"/>
      <c r="KPM239" s="47"/>
      <c r="KPN239" s="47"/>
      <c r="KPO239" s="48"/>
      <c r="KPP239" s="49"/>
      <c r="KPQ239" s="28"/>
      <c r="KPR239" s="196"/>
      <c r="KPS239" s="119"/>
      <c r="KPT239" s="47"/>
      <c r="KPU239" s="47"/>
      <c r="KPV239" s="48"/>
      <c r="KPW239" s="49"/>
      <c r="KPX239" s="28"/>
      <c r="KPY239" s="196"/>
      <c r="KPZ239" s="119"/>
      <c r="KQA239" s="47"/>
      <c r="KQB239" s="47"/>
      <c r="KQC239" s="48"/>
      <c r="KQD239" s="49"/>
      <c r="KQE239" s="28"/>
      <c r="KQF239" s="196"/>
      <c r="KQG239" s="119"/>
      <c r="KQH239" s="47"/>
      <c r="KQI239" s="47"/>
      <c r="KQJ239" s="48"/>
      <c r="KQK239" s="49"/>
      <c r="KQL239" s="28"/>
      <c r="KQM239" s="196"/>
      <c r="KQN239" s="119"/>
      <c r="KQO239" s="47"/>
      <c r="KQP239" s="47"/>
      <c r="KQQ239" s="48"/>
      <c r="KQR239" s="49"/>
      <c r="KQS239" s="28"/>
      <c r="KQT239" s="196"/>
      <c r="KQU239" s="119"/>
      <c r="KQV239" s="47"/>
      <c r="KQW239" s="47"/>
      <c r="KQX239" s="48"/>
      <c r="KQY239" s="49"/>
      <c r="KQZ239" s="28"/>
      <c r="KRA239" s="196"/>
      <c r="KRB239" s="119"/>
      <c r="KRC239" s="47"/>
      <c r="KRD239" s="47"/>
      <c r="KRE239" s="48"/>
      <c r="KRF239" s="49"/>
      <c r="KRG239" s="28"/>
      <c r="KRH239" s="196"/>
      <c r="KRI239" s="119"/>
      <c r="KRJ239" s="47"/>
      <c r="KRK239" s="47"/>
      <c r="KRL239" s="48"/>
      <c r="KRM239" s="49"/>
      <c r="KRN239" s="28"/>
      <c r="KRO239" s="196"/>
      <c r="KRP239" s="119"/>
      <c r="KRQ239" s="47"/>
      <c r="KRR239" s="47"/>
      <c r="KRS239" s="48"/>
      <c r="KRT239" s="49"/>
      <c r="KRU239" s="28"/>
      <c r="KRV239" s="196"/>
      <c r="KRW239" s="119"/>
      <c r="KRX239" s="47"/>
      <c r="KRY239" s="47"/>
      <c r="KRZ239" s="48"/>
      <c r="KSA239" s="49"/>
      <c r="KSB239" s="28"/>
      <c r="KSC239" s="196"/>
      <c r="KSD239" s="119"/>
      <c r="KSE239" s="47"/>
      <c r="KSF239" s="47"/>
      <c r="KSG239" s="48"/>
      <c r="KSH239" s="49"/>
      <c r="KSI239" s="28"/>
      <c r="KSJ239" s="196"/>
      <c r="KSK239" s="119"/>
      <c r="KSL239" s="47"/>
      <c r="KSM239" s="47"/>
      <c r="KSN239" s="48"/>
      <c r="KSO239" s="49"/>
      <c r="KSP239" s="28"/>
      <c r="KSQ239" s="196"/>
      <c r="KSR239" s="119"/>
      <c r="KSS239" s="47"/>
      <c r="KST239" s="47"/>
      <c r="KSU239" s="48"/>
      <c r="KSV239" s="49"/>
      <c r="KSW239" s="28"/>
      <c r="KSX239" s="196"/>
      <c r="KSY239" s="119"/>
      <c r="KSZ239" s="47"/>
      <c r="KTA239" s="47"/>
      <c r="KTB239" s="48"/>
      <c r="KTC239" s="49"/>
      <c r="KTD239" s="28"/>
      <c r="KTE239" s="196"/>
      <c r="KTF239" s="119"/>
      <c r="KTG239" s="47"/>
      <c r="KTH239" s="47"/>
      <c r="KTI239" s="48"/>
      <c r="KTJ239" s="49"/>
      <c r="KTK239" s="28"/>
      <c r="KTL239" s="196"/>
      <c r="KTM239" s="119"/>
      <c r="KTN239" s="47"/>
      <c r="KTO239" s="47"/>
      <c r="KTP239" s="48"/>
      <c r="KTQ239" s="49"/>
      <c r="KTR239" s="28"/>
      <c r="KTS239" s="196"/>
      <c r="KTT239" s="119"/>
      <c r="KTU239" s="47"/>
      <c r="KTV239" s="47"/>
      <c r="KTW239" s="48"/>
      <c r="KTX239" s="49"/>
      <c r="KTY239" s="28"/>
      <c r="KTZ239" s="196"/>
      <c r="KUA239" s="119"/>
      <c r="KUB239" s="47"/>
      <c r="KUC239" s="47"/>
      <c r="KUD239" s="48"/>
      <c r="KUE239" s="49"/>
      <c r="KUF239" s="28"/>
      <c r="KUG239" s="196"/>
      <c r="KUH239" s="119"/>
      <c r="KUI239" s="47"/>
      <c r="KUJ239" s="47"/>
      <c r="KUK239" s="48"/>
      <c r="KUL239" s="49"/>
      <c r="KUM239" s="28"/>
      <c r="KUN239" s="196"/>
      <c r="KUO239" s="119"/>
      <c r="KUP239" s="47"/>
      <c r="KUQ239" s="47"/>
      <c r="KUR239" s="48"/>
      <c r="KUS239" s="49"/>
      <c r="KUT239" s="28"/>
      <c r="KUU239" s="196"/>
      <c r="KUV239" s="119"/>
      <c r="KUW239" s="47"/>
      <c r="KUX239" s="47"/>
      <c r="KUY239" s="48"/>
      <c r="KUZ239" s="49"/>
      <c r="KVA239" s="28"/>
      <c r="KVB239" s="196"/>
      <c r="KVC239" s="119"/>
      <c r="KVD239" s="47"/>
      <c r="KVE239" s="47"/>
      <c r="KVF239" s="48"/>
      <c r="KVG239" s="49"/>
      <c r="KVH239" s="28"/>
      <c r="KVI239" s="196"/>
      <c r="KVJ239" s="119"/>
      <c r="KVK239" s="47"/>
      <c r="KVL239" s="47"/>
      <c r="KVM239" s="48"/>
      <c r="KVN239" s="49"/>
      <c r="KVO239" s="28"/>
      <c r="KVP239" s="196"/>
      <c r="KVQ239" s="119"/>
      <c r="KVR239" s="47"/>
      <c r="KVS239" s="47"/>
      <c r="KVT239" s="48"/>
      <c r="KVU239" s="49"/>
      <c r="KVV239" s="28"/>
      <c r="KVW239" s="196"/>
      <c r="KVX239" s="119"/>
      <c r="KVY239" s="47"/>
      <c r="KVZ239" s="47"/>
      <c r="KWA239" s="48"/>
      <c r="KWB239" s="49"/>
      <c r="KWC239" s="28"/>
      <c r="KWD239" s="196"/>
      <c r="KWE239" s="119"/>
      <c r="KWF239" s="47"/>
      <c r="KWG239" s="47"/>
      <c r="KWH239" s="48"/>
      <c r="KWI239" s="49"/>
      <c r="KWJ239" s="28"/>
      <c r="KWK239" s="196"/>
      <c r="KWL239" s="119"/>
      <c r="KWM239" s="47"/>
      <c r="KWN239" s="47"/>
      <c r="KWO239" s="48"/>
      <c r="KWP239" s="49"/>
      <c r="KWQ239" s="28"/>
      <c r="KWR239" s="196"/>
      <c r="KWS239" s="119"/>
      <c r="KWT239" s="47"/>
      <c r="KWU239" s="47"/>
      <c r="KWV239" s="48"/>
      <c r="KWW239" s="49"/>
      <c r="KWX239" s="28"/>
      <c r="KWY239" s="196"/>
      <c r="KWZ239" s="119"/>
      <c r="KXA239" s="47"/>
      <c r="KXB239" s="47"/>
      <c r="KXC239" s="48"/>
      <c r="KXD239" s="49"/>
      <c r="KXE239" s="28"/>
      <c r="KXF239" s="196"/>
      <c r="KXG239" s="119"/>
      <c r="KXH239" s="47"/>
      <c r="KXI239" s="47"/>
      <c r="KXJ239" s="48"/>
      <c r="KXK239" s="49"/>
      <c r="KXL239" s="28"/>
      <c r="KXM239" s="196"/>
      <c r="KXN239" s="119"/>
      <c r="KXO239" s="47"/>
      <c r="KXP239" s="47"/>
      <c r="KXQ239" s="48"/>
      <c r="KXR239" s="49"/>
      <c r="KXS239" s="28"/>
      <c r="KXT239" s="196"/>
      <c r="KXU239" s="119"/>
      <c r="KXV239" s="47"/>
      <c r="KXW239" s="47"/>
      <c r="KXX239" s="48"/>
      <c r="KXY239" s="49"/>
      <c r="KXZ239" s="28"/>
      <c r="KYA239" s="196"/>
      <c r="KYB239" s="119"/>
      <c r="KYC239" s="47"/>
      <c r="KYD239" s="47"/>
      <c r="KYE239" s="48"/>
      <c r="KYF239" s="49"/>
      <c r="KYG239" s="28"/>
      <c r="KYH239" s="196"/>
      <c r="KYI239" s="119"/>
      <c r="KYJ239" s="47"/>
      <c r="KYK239" s="47"/>
      <c r="KYL239" s="48"/>
      <c r="KYM239" s="49"/>
      <c r="KYN239" s="28"/>
      <c r="KYO239" s="196"/>
      <c r="KYP239" s="119"/>
      <c r="KYQ239" s="47"/>
      <c r="KYR239" s="47"/>
      <c r="KYS239" s="48"/>
      <c r="KYT239" s="49"/>
      <c r="KYU239" s="28"/>
      <c r="KYV239" s="196"/>
      <c r="KYW239" s="119"/>
      <c r="KYX239" s="47"/>
      <c r="KYY239" s="47"/>
      <c r="KYZ239" s="48"/>
      <c r="KZA239" s="49"/>
      <c r="KZB239" s="28"/>
      <c r="KZC239" s="196"/>
      <c r="KZD239" s="119"/>
      <c r="KZE239" s="47"/>
      <c r="KZF239" s="47"/>
      <c r="KZG239" s="48"/>
      <c r="KZH239" s="49"/>
      <c r="KZI239" s="28"/>
      <c r="KZJ239" s="196"/>
      <c r="KZK239" s="119"/>
      <c r="KZL239" s="47"/>
      <c r="KZM239" s="47"/>
      <c r="KZN239" s="48"/>
      <c r="KZO239" s="49"/>
      <c r="KZP239" s="28"/>
      <c r="KZQ239" s="196"/>
      <c r="KZR239" s="119"/>
      <c r="KZS239" s="47"/>
      <c r="KZT239" s="47"/>
      <c r="KZU239" s="48"/>
      <c r="KZV239" s="49"/>
      <c r="KZW239" s="28"/>
      <c r="KZX239" s="196"/>
      <c r="KZY239" s="119"/>
      <c r="KZZ239" s="47"/>
      <c r="LAA239" s="47"/>
      <c r="LAB239" s="48"/>
      <c r="LAC239" s="49"/>
      <c r="LAD239" s="28"/>
      <c r="LAE239" s="196"/>
      <c r="LAF239" s="119"/>
      <c r="LAG239" s="47"/>
      <c r="LAH239" s="47"/>
      <c r="LAI239" s="48"/>
      <c r="LAJ239" s="49"/>
      <c r="LAK239" s="28"/>
      <c r="LAL239" s="196"/>
      <c r="LAM239" s="119"/>
      <c r="LAN239" s="47"/>
      <c r="LAO239" s="47"/>
      <c r="LAP239" s="48"/>
      <c r="LAQ239" s="49"/>
      <c r="LAR239" s="28"/>
      <c r="LAS239" s="196"/>
      <c r="LAT239" s="119"/>
      <c r="LAU239" s="47"/>
      <c r="LAV239" s="47"/>
      <c r="LAW239" s="48"/>
      <c r="LAX239" s="49"/>
      <c r="LAY239" s="28"/>
      <c r="LAZ239" s="196"/>
      <c r="LBA239" s="119"/>
      <c r="LBB239" s="47"/>
      <c r="LBC239" s="47"/>
      <c r="LBD239" s="48"/>
      <c r="LBE239" s="49"/>
      <c r="LBF239" s="28"/>
      <c r="LBG239" s="196"/>
      <c r="LBH239" s="119"/>
      <c r="LBI239" s="47"/>
      <c r="LBJ239" s="47"/>
      <c r="LBK239" s="48"/>
      <c r="LBL239" s="49"/>
      <c r="LBM239" s="28"/>
      <c r="LBN239" s="196"/>
      <c r="LBO239" s="119"/>
      <c r="LBP239" s="47"/>
      <c r="LBQ239" s="47"/>
      <c r="LBR239" s="48"/>
      <c r="LBS239" s="49"/>
      <c r="LBT239" s="28"/>
      <c r="LBU239" s="196"/>
      <c r="LBV239" s="119"/>
      <c r="LBW239" s="47"/>
      <c r="LBX239" s="47"/>
      <c r="LBY239" s="48"/>
      <c r="LBZ239" s="49"/>
      <c r="LCA239" s="28"/>
      <c r="LCB239" s="196"/>
      <c r="LCC239" s="119"/>
      <c r="LCD239" s="47"/>
      <c r="LCE239" s="47"/>
      <c r="LCF239" s="48"/>
      <c r="LCG239" s="49"/>
      <c r="LCH239" s="28"/>
      <c r="LCI239" s="196"/>
      <c r="LCJ239" s="119"/>
      <c r="LCK239" s="47"/>
      <c r="LCL239" s="47"/>
      <c r="LCM239" s="48"/>
      <c r="LCN239" s="49"/>
      <c r="LCO239" s="28"/>
      <c r="LCP239" s="196"/>
      <c r="LCQ239" s="119"/>
      <c r="LCR239" s="47"/>
      <c r="LCS239" s="47"/>
      <c r="LCT239" s="48"/>
      <c r="LCU239" s="49"/>
      <c r="LCV239" s="28"/>
      <c r="LCW239" s="196"/>
      <c r="LCX239" s="119"/>
      <c r="LCY239" s="47"/>
      <c r="LCZ239" s="47"/>
      <c r="LDA239" s="48"/>
      <c r="LDB239" s="49"/>
      <c r="LDC239" s="28"/>
      <c r="LDD239" s="196"/>
      <c r="LDE239" s="119"/>
      <c r="LDF239" s="47"/>
      <c r="LDG239" s="47"/>
      <c r="LDH239" s="48"/>
      <c r="LDI239" s="49"/>
      <c r="LDJ239" s="28"/>
      <c r="LDK239" s="196"/>
      <c r="LDL239" s="119"/>
      <c r="LDM239" s="47"/>
      <c r="LDN239" s="47"/>
      <c r="LDO239" s="48"/>
      <c r="LDP239" s="49"/>
      <c r="LDQ239" s="28"/>
      <c r="LDR239" s="196"/>
      <c r="LDS239" s="119"/>
      <c r="LDT239" s="47"/>
      <c r="LDU239" s="47"/>
      <c r="LDV239" s="48"/>
      <c r="LDW239" s="49"/>
      <c r="LDX239" s="28"/>
      <c r="LDY239" s="196"/>
      <c r="LDZ239" s="119"/>
      <c r="LEA239" s="47"/>
      <c r="LEB239" s="47"/>
      <c r="LEC239" s="48"/>
      <c r="LED239" s="49"/>
      <c r="LEE239" s="28"/>
      <c r="LEF239" s="196"/>
      <c r="LEG239" s="119"/>
      <c r="LEH239" s="47"/>
      <c r="LEI239" s="47"/>
      <c r="LEJ239" s="48"/>
      <c r="LEK239" s="49"/>
      <c r="LEL239" s="28"/>
      <c r="LEM239" s="196"/>
      <c r="LEN239" s="119"/>
      <c r="LEO239" s="47"/>
      <c r="LEP239" s="47"/>
      <c r="LEQ239" s="48"/>
      <c r="LER239" s="49"/>
      <c r="LES239" s="28"/>
      <c r="LET239" s="196"/>
      <c r="LEU239" s="119"/>
      <c r="LEV239" s="47"/>
      <c r="LEW239" s="47"/>
      <c r="LEX239" s="48"/>
      <c r="LEY239" s="49"/>
      <c r="LEZ239" s="28"/>
      <c r="LFA239" s="196"/>
      <c r="LFB239" s="119"/>
      <c r="LFC239" s="47"/>
      <c r="LFD239" s="47"/>
      <c r="LFE239" s="48"/>
      <c r="LFF239" s="49"/>
      <c r="LFG239" s="28"/>
      <c r="LFH239" s="196"/>
      <c r="LFI239" s="119"/>
      <c r="LFJ239" s="47"/>
      <c r="LFK239" s="47"/>
      <c r="LFL239" s="48"/>
      <c r="LFM239" s="49"/>
      <c r="LFN239" s="28"/>
      <c r="LFO239" s="196"/>
      <c r="LFP239" s="119"/>
      <c r="LFQ239" s="47"/>
      <c r="LFR239" s="47"/>
      <c r="LFS239" s="48"/>
      <c r="LFT239" s="49"/>
      <c r="LFU239" s="28"/>
      <c r="LFV239" s="196"/>
      <c r="LFW239" s="119"/>
      <c r="LFX239" s="47"/>
      <c r="LFY239" s="47"/>
      <c r="LFZ239" s="48"/>
      <c r="LGA239" s="49"/>
      <c r="LGB239" s="28"/>
      <c r="LGC239" s="196"/>
      <c r="LGD239" s="119"/>
      <c r="LGE239" s="47"/>
      <c r="LGF239" s="47"/>
      <c r="LGG239" s="48"/>
      <c r="LGH239" s="49"/>
      <c r="LGI239" s="28"/>
      <c r="LGJ239" s="196"/>
      <c r="LGK239" s="119"/>
      <c r="LGL239" s="47"/>
      <c r="LGM239" s="47"/>
      <c r="LGN239" s="48"/>
      <c r="LGO239" s="49"/>
      <c r="LGP239" s="28"/>
      <c r="LGQ239" s="196"/>
      <c r="LGR239" s="119"/>
      <c r="LGS239" s="47"/>
      <c r="LGT239" s="47"/>
      <c r="LGU239" s="48"/>
      <c r="LGV239" s="49"/>
      <c r="LGW239" s="28"/>
      <c r="LGX239" s="196"/>
      <c r="LGY239" s="119"/>
      <c r="LGZ239" s="47"/>
      <c r="LHA239" s="47"/>
      <c r="LHB239" s="48"/>
      <c r="LHC239" s="49"/>
      <c r="LHD239" s="28"/>
      <c r="LHE239" s="196"/>
      <c r="LHF239" s="119"/>
      <c r="LHG239" s="47"/>
      <c r="LHH239" s="47"/>
      <c r="LHI239" s="48"/>
      <c r="LHJ239" s="49"/>
      <c r="LHK239" s="28"/>
      <c r="LHL239" s="196"/>
      <c r="LHM239" s="119"/>
      <c r="LHN239" s="47"/>
      <c r="LHO239" s="47"/>
      <c r="LHP239" s="48"/>
      <c r="LHQ239" s="49"/>
      <c r="LHR239" s="28"/>
      <c r="LHS239" s="196"/>
      <c r="LHT239" s="119"/>
      <c r="LHU239" s="47"/>
      <c r="LHV239" s="47"/>
      <c r="LHW239" s="48"/>
      <c r="LHX239" s="49"/>
      <c r="LHY239" s="28"/>
      <c r="LHZ239" s="196"/>
      <c r="LIA239" s="119"/>
      <c r="LIB239" s="47"/>
      <c r="LIC239" s="47"/>
      <c r="LID239" s="48"/>
      <c r="LIE239" s="49"/>
      <c r="LIF239" s="28"/>
      <c r="LIG239" s="196"/>
      <c r="LIH239" s="119"/>
      <c r="LII239" s="47"/>
      <c r="LIJ239" s="47"/>
      <c r="LIK239" s="48"/>
      <c r="LIL239" s="49"/>
      <c r="LIM239" s="28"/>
      <c r="LIN239" s="196"/>
      <c r="LIO239" s="119"/>
      <c r="LIP239" s="47"/>
      <c r="LIQ239" s="47"/>
      <c r="LIR239" s="48"/>
      <c r="LIS239" s="49"/>
      <c r="LIT239" s="28"/>
      <c r="LIU239" s="196"/>
      <c r="LIV239" s="119"/>
      <c r="LIW239" s="47"/>
      <c r="LIX239" s="47"/>
      <c r="LIY239" s="48"/>
      <c r="LIZ239" s="49"/>
      <c r="LJA239" s="28"/>
      <c r="LJB239" s="196"/>
      <c r="LJC239" s="119"/>
      <c r="LJD239" s="47"/>
      <c r="LJE239" s="47"/>
      <c r="LJF239" s="48"/>
      <c r="LJG239" s="49"/>
      <c r="LJH239" s="28"/>
      <c r="LJI239" s="196"/>
      <c r="LJJ239" s="119"/>
      <c r="LJK239" s="47"/>
      <c r="LJL239" s="47"/>
      <c r="LJM239" s="48"/>
      <c r="LJN239" s="49"/>
      <c r="LJO239" s="28"/>
      <c r="LJP239" s="196"/>
      <c r="LJQ239" s="119"/>
      <c r="LJR239" s="47"/>
      <c r="LJS239" s="47"/>
      <c r="LJT239" s="48"/>
      <c r="LJU239" s="49"/>
      <c r="LJV239" s="28"/>
      <c r="LJW239" s="196"/>
      <c r="LJX239" s="119"/>
      <c r="LJY239" s="47"/>
      <c r="LJZ239" s="47"/>
      <c r="LKA239" s="48"/>
      <c r="LKB239" s="49"/>
      <c r="LKC239" s="28"/>
      <c r="LKD239" s="196"/>
      <c r="LKE239" s="119"/>
      <c r="LKF239" s="47"/>
      <c r="LKG239" s="47"/>
      <c r="LKH239" s="48"/>
      <c r="LKI239" s="49"/>
      <c r="LKJ239" s="28"/>
      <c r="LKK239" s="196"/>
      <c r="LKL239" s="119"/>
      <c r="LKM239" s="47"/>
      <c r="LKN239" s="47"/>
      <c r="LKO239" s="48"/>
      <c r="LKP239" s="49"/>
      <c r="LKQ239" s="28"/>
      <c r="LKR239" s="196"/>
      <c r="LKS239" s="119"/>
      <c r="LKT239" s="47"/>
      <c r="LKU239" s="47"/>
      <c r="LKV239" s="48"/>
      <c r="LKW239" s="49"/>
      <c r="LKX239" s="28"/>
      <c r="LKY239" s="196"/>
      <c r="LKZ239" s="119"/>
      <c r="LLA239" s="47"/>
      <c r="LLB239" s="47"/>
      <c r="LLC239" s="48"/>
      <c r="LLD239" s="49"/>
      <c r="LLE239" s="28"/>
      <c r="LLF239" s="196"/>
      <c r="LLG239" s="119"/>
      <c r="LLH239" s="47"/>
      <c r="LLI239" s="47"/>
      <c r="LLJ239" s="48"/>
      <c r="LLK239" s="49"/>
      <c r="LLL239" s="28"/>
      <c r="LLM239" s="196"/>
      <c r="LLN239" s="119"/>
      <c r="LLO239" s="47"/>
      <c r="LLP239" s="47"/>
      <c r="LLQ239" s="48"/>
      <c r="LLR239" s="49"/>
      <c r="LLS239" s="28"/>
      <c r="LLT239" s="196"/>
      <c r="LLU239" s="119"/>
      <c r="LLV239" s="47"/>
      <c r="LLW239" s="47"/>
      <c r="LLX239" s="48"/>
      <c r="LLY239" s="49"/>
      <c r="LLZ239" s="28"/>
      <c r="LMA239" s="196"/>
      <c r="LMB239" s="119"/>
      <c r="LMC239" s="47"/>
      <c r="LMD239" s="47"/>
      <c r="LME239" s="48"/>
      <c r="LMF239" s="49"/>
      <c r="LMG239" s="28"/>
      <c r="LMH239" s="196"/>
      <c r="LMI239" s="119"/>
      <c r="LMJ239" s="47"/>
      <c r="LMK239" s="47"/>
      <c r="LML239" s="48"/>
      <c r="LMM239" s="49"/>
      <c r="LMN239" s="28"/>
      <c r="LMO239" s="196"/>
      <c r="LMP239" s="119"/>
      <c r="LMQ239" s="47"/>
      <c r="LMR239" s="47"/>
      <c r="LMS239" s="48"/>
      <c r="LMT239" s="49"/>
      <c r="LMU239" s="28"/>
      <c r="LMV239" s="196"/>
      <c r="LMW239" s="119"/>
      <c r="LMX239" s="47"/>
      <c r="LMY239" s="47"/>
      <c r="LMZ239" s="48"/>
      <c r="LNA239" s="49"/>
      <c r="LNB239" s="28"/>
      <c r="LNC239" s="196"/>
      <c r="LND239" s="119"/>
      <c r="LNE239" s="47"/>
      <c r="LNF239" s="47"/>
      <c r="LNG239" s="48"/>
      <c r="LNH239" s="49"/>
      <c r="LNI239" s="28"/>
      <c r="LNJ239" s="196"/>
      <c r="LNK239" s="119"/>
      <c r="LNL239" s="47"/>
      <c r="LNM239" s="47"/>
      <c r="LNN239" s="48"/>
      <c r="LNO239" s="49"/>
      <c r="LNP239" s="28"/>
      <c r="LNQ239" s="196"/>
      <c r="LNR239" s="119"/>
      <c r="LNS239" s="47"/>
      <c r="LNT239" s="47"/>
      <c r="LNU239" s="48"/>
      <c r="LNV239" s="49"/>
      <c r="LNW239" s="28"/>
      <c r="LNX239" s="196"/>
      <c r="LNY239" s="119"/>
      <c r="LNZ239" s="47"/>
      <c r="LOA239" s="47"/>
      <c r="LOB239" s="48"/>
      <c r="LOC239" s="49"/>
      <c r="LOD239" s="28"/>
      <c r="LOE239" s="196"/>
      <c r="LOF239" s="119"/>
      <c r="LOG239" s="47"/>
      <c r="LOH239" s="47"/>
      <c r="LOI239" s="48"/>
      <c r="LOJ239" s="49"/>
      <c r="LOK239" s="28"/>
      <c r="LOL239" s="196"/>
      <c r="LOM239" s="119"/>
      <c r="LON239" s="47"/>
      <c r="LOO239" s="47"/>
      <c r="LOP239" s="48"/>
      <c r="LOQ239" s="49"/>
      <c r="LOR239" s="28"/>
      <c r="LOS239" s="196"/>
      <c r="LOT239" s="119"/>
      <c r="LOU239" s="47"/>
      <c r="LOV239" s="47"/>
      <c r="LOW239" s="48"/>
      <c r="LOX239" s="49"/>
      <c r="LOY239" s="28"/>
      <c r="LOZ239" s="196"/>
      <c r="LPA239" s="119"/>
      <c r="LPB239" s="47"/>
      <c r="LPC239" s="47"/>
      <c r="LPD239" s="48"/>
      <c r="LPE239" s="49"/>
      <c r="LPF239" s="28"/>
      <c r="LPG239" s="196"/>
      <c r="LPH239" s="119"/>
      <c r="LPI239" s="47"/>
      <c r="LPJ239" s="47"/>
      <c r="LPK239" s="48"/>
      <c r="LPL239" s="49"/>
      <c r="LPM239" s="28"/>
      <c r="LPN239" s="196"/>
      <c r="LPO239" s="119"/>
      <c r="LPP239" s="47"/>
      <c r="LPQ239" s="47"/>
      <c r="LPR239" s="48"/>
      <c r="LPS239" s="49"/>
      <c r="LPT239" s="28"/>
      <c r="LPU239" s="196"/>
      <c r="LPV239" s="119"/>
      <c r="LPW239" s="47"/>
      <c r="LPX239" s="47"/>
      <c r="LPY239" s="48"/>
      <c r="LPZ239" s="49"/>
      <c r="LQA239" s="28"/>
      <c r="LQB239" s="196"/>
      <c r="LQC239" s="119"/>
      <c r="LQD239" s="47"/>
      <c r="LQE239" s="47"/>
      <c r="LQF239" s="48"/>
      <c r="LQG239" s="49"/>
      <c r="LQH239" s="28"/>
      <c r="LQI239" s="196"/>
      <c r="LQJ239" s="119"/>
      <c r="LQK239" s="47"/>
      <c r="LQL239" s="47"/>
      <c r="LQM239" s="48"/>
      <c r="LQN239" s="49"/>
      <c r="LQO239" s="28"/>
      <c r="LQP239" s="196"/>
      <c r="LQQ239" s="119"/>
      <c r="LQR239" s="47"/>
      <c r="LQS239" s="47"/>
      <c r="LQT239" s="48"/>
      <c r="LQU239" s="49"/>
      <c r="LQV239" s="28"/>
      <c r="LQW239" s="196"/>
      <c r="LQX239" s="119"/>
      <c r="LQY239" s="47"/>
      <c r="LQZ239" s="47"/>
      <c r="LRA239" s="48"/>
      <c r="LRB239" s="49"/>
      <c r="LRC239" s="28"/>
      <c r="LRD239" s="196"/>
      <c r="LRE239" s="119"/>
      <c r="LRF239" s="47"/>
      <c r="LRG239" s="47"/>
      <c r="LRH239" s="48"/>
      <c r="LRI239" s="49"/>
      <c r="LRJ239" s="28"/>
      <c r="LRK239" s="196"/>
      <c r="LRL239" s="119"/>
      <c r="LRM239" s="47"/>
      <c r="LRN239" s="47"/>
      <c r="LRO239" s="48"/>
      <c r="LRP239" s="49"/>
      <c r="LRQ239" s="28"/>
      <c r="LRR239" s="196"/>
      <c r="LRS239" s="119"/>
      <c r="LRT239" s="47"/>
      <c r="LRU239" s="47"/>
      <c r="LRV239" s="48"/>
      <c r="LRW239" s="49"/>
      <c r="LRX239" s="28"/>
      <c r="LRY239" s="196"/>
      <c r="LRZ239" s="119"/>
      <c r="LSA239" s="47"/>
      <c r="LSB239" s="47"/>
      <c r="LSC239" s="48"/>
      <c r="LSD239" s="49"/>
      <c r="LSE239" s="28"/>
      <c r="LSF239" s="196"/>
      <c r="LSG239" s="119"/>
      <c r="LSH239" s="47"/>
      <c r="LSI239" s="47"/>
      <c r="LSJ239" s="48"/>
      <c r="LSK239" s="49"/>
      <c r="LSL239" s="28"/>
      <c r="LSM239" s="196"/>
      <c r="LSN239" s="119"/>
      <c r="LSO239" s="47"/>
      <c r="LSP239" s="47"/>
      <c r="LSQ239" s="48"/>
      <c r="LSR239" s="49"/>
      <c r="LSS239" s="28"/>
      <c r="LST239" s="196"/>
      <c r="LSU239" s="119"/>
      <c r="LSV239" s="47"/>
      <c r="LSW239" s="47"/>
      <c r="LSX239" s="48"/>
      <c r="LSY239" s="49"/>
      <c r="LSZ239" s="28"/>
      <c r="LTA239" s="196"/>
      <c r="LTB239" s="119"/>
      <c r="LTC239" s="47"/>
      <c r="LTD239" s="47"/>
      <c r="LTE239" s="48"/>
      <c r="LTF239" s="49"/>
      <c r="LTG239" s="28"/>
      <c r="LTH239" s="196"/>
      <c r="LTI239" s="119"/>
      <c r="LTJ239" s="47"/>
      <c r="LTK239" s="47"/>
      <c r="LTL239" s="48"/>
      <c r="LTM239" s="49"/>
      <c r="LTN239" s="28"/>
      <c r="LTO239" s="196"/>
      <c r="LTP239" s="119"/>
      <c r="LTQ239" s="47"/>
      <c r="LTR239" s="47"/>
      <c r="LTS239" s="48"/>
      <c r="LTT239" s="49"/>
      <c r="LTU239" s="28"/>
      <c r="LTV239" s="196"/>
      <c r="LTW239" s="119"/>
      <c r="LTX239" s="47"/>
      <c r="LTY239" s="47"/>
      <c r="LTZ239" s="48"/>
      <c r="LUA239" s="49"/>
      <c r="LUB239" s="28"/>
      <c r="LUC239" s="196"/>
      <c r="LUD239" s="119"/>
      <c r="LUE239" s="47"/>
      <c r="LUF239" s="47"/>
      <c r="LUG239" s="48"/>
      <c r="LUH239" s="49"/>
      <c r="LUI239" s="28"/>
      <c r="LUJ239" s="196"/>
      <c r="LUK239" s="119"/>
      <c r="LUL239" s="47"/>
      <c r="LUM239" s="47"/>
      <c r="LUN239" s="48"/>
      <c r="LUO239" s="49"/>
      <c r="LUP239" s="28"/>
      <c r="LUQ239" s="196"/>
      <c r="LUR239" s="119"/>
      <c r="LUS239" s="47"/>
      <c r="LUT239" s="47"/>
      <c r="LUU239" s="48"/>
      <c r="LUV239" s="49"/>
      <c r="LUW239" s="28"/>
      <c r="LUX239" s="196"/>
      <c r="LUY239" s="119"/>
      <c r="LUZ239" s="47"/>
      <c r="LVA239" s="47"/>
      <c r="LVB239" s="48"/>
      <c r="LVC239" s="49"/>
      <c r="LVD239" s="28"/>
      <c r="LVE239" s="196"/>
      <c r="LVF239" s="119"/>
      <c r="LVG239" s="47"/>
      <c r="LVH239" s="47"/>
      <c r="LVI239" s="48"/>
      <c r="LVJ239" s="49"/>
      <c r="LVK239" s="28"/>
      <c r="LVL239" s="196"/>
      <c r="LVM239" s="119"/>
      <c r="LVN239" s="47"/>
      <c r="LVO239" s="47"/>
      <c r="LVP239" s="48"/>
      <c r="LVQ239" s="49"/>
      <c r="LVR239" s="28"/>
      <c r="LVS239" s="196"/>
      <c r="LVT239" s="119"/>
      <c r="LVU239" s="47"/>
      <c r="LVV239" s="47"/>
      <c r="LVW239" s="48"/>
      <c r="LVX239" s="49"/>
      <c r="LVY239" s="28"/>
      <c r="LVZ239" s="196"/>
      <c r="LWA239" s="119"/>
      <c r="LWB239" s="47"/>
      <c r="LWC239" s="47"/>
      <c r="LWD239" s="48"/>
      <c r="LWE239" s="49"/>
      <c r="LWF239" s="28"/>
      <c r="LWG239" s="196"/>
      <c r="LWH239" s="119"/>
      <c r="LWI239" s="47"/>
      <c r="LWJ239" s="47"/>
      <c r="LWK239" s="48"/>
      <c r="LWL239" s="49"/>
      <c r="LWM239" s="28"/>
      <c r="LWN239" s="196"/>
      <c r="LWO239" s="119"/>
      <c r="LWP239" s="47"/>
      <c r="LWQ239" s="47"/>
      <c r="LWR239" s="48"/>
      <c r="LWS239" s="49"/>
      <c r="LWT239" s="28"/>
      <c r="LWU239" s="196"/>
      <c r="LWV239" s="119"/>
      <c r="LWW239" s="47"/>
      <c r="LWX239" s="47"/>
      <c r="LWY239" s="48"/>
      <c r="LWZ239" s="49"/>
      <c r="LXA239" s="28"/>
      <c r="LXB239" s="196"/>
      <c r="LXC239" s="119"/>
      <c r="LXD239" s="47"/>
      <c r="LXE239" s="47"/>
      <c r="LXF239" s="48"/>
      <c r="LXG239" s="49"/>
      <c r="LXH239" s="28"/>
      <c r="LXI239" s="196"/>
      <c r="LXJ239" s="119"/>
      <c r="LXK239" s="47"/>
      <c r="LXL239" s="47"/>
      <c r="LXM239" s="48"/>
      <c r="LXN239" s="49"/>
      <c r="LXO239" s="28"/>
      <c r="LXP239" s="196"/>
      <c r="LXQ239" s="119"/>
      <c r="LXR239" s="47"/>
      <c r="LXS239" s="47"/>
      <c r="LXT239" s="48"/>
      <c r="LXU239" s="49"/>
      <c r="LXV239" s="28"/>
      <c r="LXW239" s="196"/>
      <c r="LXX239" s="119"/>
      <c r="LXY239" s="47"/>
      <c r="LXZ239" s="47"/>
      <c r="LYA239" s="48"/>
      <c r="LYB239" s="49"/>
      <c r="LYC239" s="28"/>
      <c r="LYD239" s="196"/>
      <c r="LYE239" s="119"/>
      <c r="LYF239" s="47"/>
      <c r="LYG239" s="47"/>
      <c r="LYH239" s="48"/>
      <c r="LYI239" s="49"/>
      <c r="LYJ239" s="28"/>
      <c r="LYK239" s="196"/>
      <c r="LYL239" s="119"/>
      <c r="LYM239" s="47"/>
      <c r="LYN239" s="47"/>
      <c r="LYO239" s="48"/>
      <c r="LYP239" s="49"/>
      <c r="LYQ239" s="28"/>
      <c r="LYR239" s="196"/>
      <c r="LYS239" s="119"/>
      <c r="LYT239" s="47"/>
      <c r="LYU239" s="47"/>
      <c r="LYV239" s="48"/>
      <c r="LYW239" s="49"/>
      <c r="LYX239" s="28"/>
      <c r="LYY239" s="196"/>
      <c r="LYZ239" s="119"/>
      <c r="LZA239" s="47"/>
      <c r="LZB239" s="47"/>
      <c r="LZC239" s="48"/>
      <c r="LZD239" s="49"/>
      <c r="LZE239" s="28"/>
      <c r="LZF239" s="196"/>
      <c r="LZG239" s="119"/>
      <c r="LZH239" s="47"/>
      <c r="LZI239" s="47"/>
      <c r="LZJ239" s="48"/>
      <c r="LZK239" s="49"/>
      <c r="LZL239" s="28"/>
      <c r="LZM239" s="196"/>
      <c r="LZN239" s="119"/>
      <c r="LZO239" s="47"/>
      <c r="LZP239" s="47"/>
      <c r="LZQ239" s="48"/>
      <c r="LZR239" s="49"/>
      <c r="LZS239" s="28"/>
      <c r="LZT239" s="196"/>
      <c r="LZU239" s="119"/>
      <c r="LZV239" s="47"/>
      <c r="LZW239" s="47"/>
      <c r="LZX239" s="48"/>
      <c r="LZY239" s="49"/>
      <c r="LZZ239" s="28"/>
      <c r="MAA239" s="196"/>
      <c r="MAB239" s="119"/>
      <c r="MAC239" s="47"/>
      <c r="MAD239" s="47"/>
      <c r="MAE239" s="48"/>
      <c r="MAF239" s="49"/>
      <c r="MAG239" s="28"/>
      <c r="MAH239" s="196"/>
      <c r="MAI239" s="119"/>
      <c r="MAJ239" s="47"/>
      <c r="MAK239" s="47"/>
      <c r="MAL239" s="48"/>
      <c r="MAM239" s="49"/>
      <c r="MAN239" s="28"/>
      <c r="MAO239" s="196"/>
      <c r="MAP239" s="119"/>
      <c r="MAQ239" s="47"/>
      <c r="MAR239" s="47"/>
      <c r="MAS239" s="48"/>
      <c r="MAT239" s="49"/>
      <c r="MAU239" s="28"/>
      <c r="MAV239" s="196"/>
      <c r="MAW239" s="119"/>
      <c r="MAX239" s="47"/>
      <c r="MAY239" s="47"/>
      <c r="MAZ239" s="48"/>
      <c r="MBA239" s="49"/>
      <c r="MBB239" s="28"/>
      <c r="MBC239" s="196"/>
      <c r="MBD239" s="119"/>
      <c r="MBE239" s="47"/>
      <c r="MBF239" s="47"/>
      <c r="MBG239" s="48"/>
      <c r="MBH239" s="49"/>
      <c r="MBI239" s="28"/>
      <c r="MBJ239" s="196"/>
      <c r="MBK239" s="119"/>
      <c r="MBL239" s="47"/>
      <c r="MBM239" s="47"/>
      <c r="MBN239" s="48"/>
      <c r="MBO239" s="49"/>
      <c r="MBP239" s="28"/>
      <c r="MBQ239" s="196"/>
      <c r="MBR239" s="119"/>
      <c r="MBS239" s="47"/>
      <c r="MBT239" s="47"/>
      <c r="MBU239" s="48"/>
      <c r="MBV239" s="49"/>
      <c r="MBW239" s="28"/>
      <c r="MBX239" s="196"/>
      <c r="MBY239" s="119"/>
      <c r="MBZ239" s="47"/>
      <c r="MCA239" s="47"/>
      <c r="MCB239" s="48"/>
      <c r="MCC239" s="49"/>
      <c r="MCD239" s="28"/>
      <c r="MCE239" s="196"/>
      <c r="MCF239" s="119"/>
      <c r="MCG239" s="47"/>
      <c r="MCH239" s="47"/>
      <c r="MCI239" s="48"/>
      <c r="MCJ239" s="49"/>
      <c r="MCK239" s="28"/>
      <c r="MCL239" s="196"/>
      <c r="MCM239" s="119"/>
      <c r="MCN239" s="47"/>
      <c r="MCO239" s="47"/>
      <c r="MCP239" s="48"/>
      <c r="MCQ239" s="49"/>
      <c r="MCR239" s="28"/>
      <c r="MCS239" s="196"/>
      <c r="MCT239" s="119"/>
      <c r="MCU239" s="47"/>
      <c r="MCV239" s="47"/>
      <c r="MCW239" s="48"/>
      <c r="MCX239" s="49"/>
      <c r="MCY239" s="28"/>
      <c r="MCZ239" s="196"/>
      <c r="MDA239" s="119"/>
      <c r="MDB239" s="47"/>
      <c r="MDC239" s="47"/>
      <c r="MDD239" s="48"/>
      <c r="MDE239" s="49"/>
      <c r="MDF239" s="28"/>
      <c r="MDG239" s="196"/>
      <c r="MDH239" s="119"/>
      <c r="MDI239" s="47"/>
      <c r="MDJ239" s="47"/>
      <c r="MDK239" s="48"/>
      <c r="MDL239" s="49"/>
      <c r="MDM239" s="28"/>
      <c r="MDN239" s="196"/>
      <c r="MDO239" s="119"/>
      <c r="MDP239" s="47"/>
      <c r="MDQ239" s="47"/>
      <c r="MDR239" s="48"/>
      <c r="MDS239" s="49"/>
      <c r="MDT239" s="28"/>
      <c r="MDU239" s="196"/>
      <c r="MDV239" s="119"/>
      <c r="MDW239" s="47"/>
      <c r="MDX239" s="47"/>
      <c r="MDY239" s="48"/>
      <c r="MDZ239" s="49"/>
      <c r="MEA239" s="28"/>
      <c r="MEB239" s="196"/>
      <c r="MEC239" s="119"/>
      <c r="MED239" s="47"/>
      <c r="MEE239" s="47"/>
      <c r="MEF239" s="48"/>
      <c r="MEG239" s="49"/>
      <c r="MEH239" s="28"/>
      <c r="MEI239" s="196"/>
      <c r="MEJ239" s="119"/>
      <c r="MEK239" s="47"/>
      <c r="MEL239" s="47"/>
      <c r="MEM239" s="48"/>
      <c r="MEN239" s="49"/>
      <c r="MEO239" s="28"/>
      <c r="MEP239" s="196"/>
      <c r="MEQ239" s="119"/>
      <c r="MER239" s="47"/>
      <c r="MES239" s="47"/>
      <c r="MET239" s="48"/>
      <c r="MEU239" s="49"/>
      <c r="MEV239" s="28"/>
      <c r="MEW239" s="196"/>
      <c r="MEX239" s="119"/>
      <c r="MEY239" s="47"/>
      <c r="MEZ239" s="47"/>
      <c r="MFA239" s="48"/>
      <c r="MFB239" s="49"/>
      <c r="MFC239" s="28"/>
      <c r="MFD239" s="196"/>
      <c r="MFE239" s="119"/>
      <c r="MFF239" s="47"/>
      <c r="MFG239" s="47"/>
      <c r="MFH239" s="48"/>
      <c r="MFI239" s="49"/>
      <c r="MFJ239" s="28"/>
      <c r="MFK239" s="196"/>
      <c r="MFL239" s="119"/>
      <c r="MFM239" s="47"/>
      <c r="MFN239" s="47"/>
      <c r="MFO239" s="48"/>
      <c r="MFP239" s="49"/>
      <c r="MFQ239" s="28"/>
      <c r="MFR239" s="196"/>
      <c r="MFS239" s="119"/>
      <c r="MFT239" s="47"/>
      <c r="MFU239" s="47"/>
      <c r="MFV239" s="48"/>
      <c r="MFW239" s="49"/>
      <c r="MFX239" s="28"/>
      <c r="MFY239" s="196"/>
      <c r="MFZ239" s="119"/>
      <c r="MGA239" s="47"/>
      <c r="MGB239" s="47"/>
      <c r="MGC239" s="48"/>
      <c r="MGD239" s="49"/>
      <c r="MGE239" s="28"/>
      <c r="MGF239" s="196"/>
      <c r="MGG239" s="119"/>
      <c r="MGH239" s="47"/>
      <c r="MGI239" s="47"/>
      <c r="MGJ239" s="48"/>
      <c r="MGK239" s="49"/>
      <c r="MGL239" s="28"/>
      <c r="MGM239" s="196"/>
      <c r="MGN239" s="119"/>
      <c r="MGO239" s="47"/>
      <c r="MGP239" s="47"/>
      <c r="MGQ239" s="48"/>
      <c r="MGR239" s="49"/>
      <c r="MGS239" s="28"/>
      <c r="MGT239" s="196"/>
      <c r="MGU239" s="119"/>
      <c r="MGV239" s="47"/>
      <c r="MGW239" s="47"/>
      <c r="MGX239" s="48"/>
      <c r="MGY239" s="49"/>
      <c r="MGZ239" s="28"/>
      <c r="MHA239" s="196"/>
      <c r="MHB239" s="119"/>
      <c r="MHC239" s="47"/>
      <c r="MHD239" s="47"/>
      <c r="MHE239" s="48"/>
      <c r="MHF239" s="49"/>
      <c r="MHG239" s="28"/>
      <c r="MHH239" s="196"/>
      <c r="MHI239" s="119"/>
      <c r="MHJ239" s="47"/>
      <c r="MHK239" s="47"/>
      <c r="MHL239" s="48"/>
      <c r="MHM239" s="49"/>
      <c r="MHN239" s="28"/>
      <c r="MHO239" s="196"/>
      <c r="MHP239" s="119"/>
      <c r="MHQ239" s="47"/>
      <c r="MHR239" s="47"/>
      <c r="MHS239" s="48"/>
      <c r="MHT239" s="49"/>
      <c r="MHU239" s="28"/>
      <c r="MHV239" s="196"/>
      <c r="MHW239" s="119"/>
      <c r="MHX239" s="47"/>
      <c r="MHY239" s="47"/>
      <c r="MHZ239" s="48"/>
      <c r="MIA239" s="49"/>
      <c r="MIB239" s="28"/>
      <c r="MIC239" s="196"/>
      <c r="MID239" s="119"/>
      <c r="MIE239" s="47"/>
      <c r="MIF239" s="47"/>
      <c r="MIG239" s="48"/>
      <c r="MIH239" s="49"/>
      <c r="MII239" s="28"/>
      <c r="MIJ239" s="196"/>
      <c r="MIK239" s="119"/>
      <c r="MIL239" s="47"/>
      <c r="MIM239" s="47"/>
      <c r="MIN239" s="48"/>
      <c r="MIO239" s="49"/>
      <c r="MIP239" s="28"/>
      <c r="MIQ239" s="196"/>
      <c r="MIR239" s="119"/>
      <c r="MIS239" s="47"/>
      <c r="MIT239" s="47"/>
      <c r="MIU239" s="48"/>
      <c r="MIV239" s="49"/>
      <c r="MIW239" s="28"/>
      <c r="MIX239" s="196"/>
      <c r="MIY239" s="119"/>
      <c r="MIZ239" s="47"/>
      <c r="MJA239" s="47"/>
      <c r="MJB239" s="48"/>
      <c r="MJC239" s="49"/>
      <c r="MJD239" s="28"/>
      <c r="MJE239" s="196"/>
      <c r="MJF239" s="119"/>
      <c r="MJG239" s="47"/>
      <c r="MJH239" s="47"/>
      <c r="MJI239" s="48"/>
      <c r="MJJ239" s="49"/>
      <c r="MJK239" s="28"/>
      <c r="MJL239" s="196"/>
      <c r="MJM239" s="119"/>
      <c r="MJN239" s="47"/>
      <c r="MJO239" s="47"/>
      <c r="MJP239" s="48"/>
      <c r="MJQ239" s="49"/>
      <c r="MJR239" s="28"/>
      <c r="MJS239" s="196"/>
      <c r="MJT239" s="119"/>
      <c r="MJU239" s="47"/>
      <c r="MJV239" s="47"/>
      <c r="MJW239" s="48"/>
      <c r="MJX239" s="49"/>
      <c r="MJY239" s="28"/>
      <c r="MJZ239" s="196"/>
      <c r="MKA239" s="119"/>
      <c r="MKB239" s="47"/>
      <c r="MKC239" s="47"/>
      <c r="MKD239" s="48"/>
      <c r="MKE239" s="49"/>
      <c r="MKF239" s="28"/>
      <c r="MKG239" s="196"/>
      <c r="MKH239" s="119"/>
      <c r="MKI239" s="47"/>
      <c r="MKJ239" s="47"/>
      <c r="MKK239" s="48"/>
      <c r="MKL239" s="49"/>
      <c r="MKM239" s="28"/>
      <c r="MKN239" s="196"/>
      <c r="MKO239" s="119"/>
      <c r="MKP239" s="47"/>
      <c r="MKQ239" s="47"/>
      <c r="MKR239" s="48"/>
      <c r="MKS239" s="49"/>
      <c r="MKT239" s="28"/>
      <c r="MKU239" s="196"/>
      <c r="MKV239" s="119"/>
      <c r="MKW239" s="47"/>
      <c r="MKX239" s="47"/>
      <c r="MKY239" s="48"/>
      <c r="MKZ239" s="49"/>
      <c r="MLA239" s="28"/>
      <c r="MLB239" s="196"/>
      <c r="MLC239" s="119"/>
      <c r="MLD239" s="47"/>
      <c r="MLE239" s="47"/>
      <c r="MLF239" s="48"/>
      <c r="MLG239" s="49"/>
      <c r="MLH239" s="28"/>
      <c r="MLI239" s="196"/>
      <c r="MLJ239" s="119"/>
      <c r="MLK239" s="47"/>
      <c r="MLL239" s="47"/>
      <c r="MLM239" s="48"/>
      <c r="MLN239" s="49"/>
      <c r="MLO239" s="28"/>
      <c r="MLP239" s="196"/>
      <c r="MLQ239" s="119"/>
      <c r="MLR239" s="47"/>
      <c r="MLS239" s="47"/>
      <c r="MLT239" s="48"/>
      <c r="MLU239" s="49"/>
      <c r="MLV239" s="28"/>
      <c r="MLW239" s="196"/>
      <c r="MLX239" s="119"/>
      <c r="MLY239" s="47"/>
      <c r="MLZ239" s="47"/>
      <c r="MMA239" s="48"/>
      <c r="MMB239" s="49"/>
      <c r="MMC239" s="28"/>
      <c r="MMD239" s="196"/>
      <c r="MME239" s="119"/>
      <c r="MMF239" s="47"/>
      <c r="MMG239" s="47"/>
      <c r="MMH239" s="48"/>
      <c r="MMI239" s="49"/>
      <c r="MMJ239" s="28"/>
      <c r="MMK239" s="196"/>
      <c r="MML239" s="119"/>
      <c r="MMM239" s="47"/>
      <c r="MMN239" s="47"/>
      <c r="MMO239" s="48"/>
      <c r="MMP239" s="49"/>
      <c r="MMQ239" s="28"/>
      <c r="MMR239" s="196"/>
      <c r="MMS239" s="119"/>
      <c r="MMT239" s="47"/>
      <c r="MMU239" s="47"/>
      <c r="MMV239" s="48"/>
      <c r="MMW239" s="49"/>
      <c r="MMX239" s="28"/>
      <c r="MMY239" s="196"/>
      <c r="MMZ239" s="119"/>
      <c r="MNA239" s="47"/>
      <c r="MNB239" s="47"/>
      <c r="MNC239" s="48"/>
      <c r="MND239" s="49"/>
      <c r="MNE239" s="28"/>
      <c r="MNF239" s="196"/>
      <c r="MNG239" s="119"/>
      <c r="MNH239" s="47"/>
      <c r="MNI239" s="47"/>
      <c r="MNJ239" s="48"/>
      <c r="MNK239" s="49"/>
      <c r="MNL239" s="28"/>
      <c r="MNM239" s="196"/>
      <c r="MNN239" s="119"/>
      <c r="MNO239" s="47"/>
      <c r="MNP239" s="47"/>
      <c r="MNQ239" s="48"/>
      <c r="MNR239" s="49"/>
      <c r="MNS239" s="28"/>
      <c r="MNT239" s="196"/>
      <c r="MNU239" s="119"/>
      <c r="MNV239" s="47"/>
      <c r="MNW239" s="47"/>
      <c r="MNX239" s="48"/>
      <c r="MNY239" s="49"/>
      <c r="MNZ239" s="28"/>
      <c r="MOA239" s="196"/>
      <c r="MOB239" s="119"/>
      <c r="MOC239" s="47"/>
      <c r="MOD239" s="47"/>
      <c r="MOE239" s="48"/>
      <c r="MOF239" s="49"/>
      <c r="MOG239" s="28"/>
      <c r="MOH239" s="196"/>
      <c r="MOI239" s="119"/>
      <c r="MOJ239" s="47"/>
      <c r="MOK239" s="47"/>
      <c r="MOL239" s="48"/>
      <c r="MOM239" s="49"/>
      <c r="MON239" s="28"/>
      <c r="MOO239" s="196"/>
      <c r="MOP239" s="119"/>
      <c r="MOQ239" s="47"/>
      <c r="MOR239" s="47"/>
      <c r="MOS239" s="48"/>
      <c r="MOT239" s="49"/>
      <c r="MOU239" s="28"/>
      <c r="MOV239" s="196"/>
      <c r="MOW239" s="119"/>
      <c r="MOX239" s="47"/>
      <c r="MOY239" s="47"/>
      <c r="MOZ239" s="48"/>
      <c r="MPA239" s="49"/>
      <c r="MPB239" s="28"/>
      <c r="MPC239" s="196"/>
      <c r="MPD239" s="119"/>
      <c r="MPE239" s="47"/>
      <c r="MPF239" s="47"/>
      <c r="MPG239" s="48"/>
      <c r="MPH239" s="49"/>
      <c r="MPI239" s="28"/>
      <c r="MPJ239" s="196"/>
      <c r="MPK239" s="119"/>
      <c r="MPL239" s="47"/>
      <c r="MPM239" s="47"/>
      <c r="MPN239" s="48"/>
      <c r="MPO239" s="49"/>
      <c r="MPP239" s="28"/>
      <c r="MPQ239" s="196"/>
      <c r="MPR239" s="119"/>
      <c r="MPS239" s="47"/>
      <c r="MPT239" s="47"/>
      <c r="MPU239" s="48"/>
      <c r="MPV239" s="49"/>
      <c r="MPW239" s="28"/>
      <c r="MPX239" s="196"/>
      <c r="MPY239" s="119"/>
      <c r="MPZ239" s="47"/>
      <c r="MQA239" s="47"/>
      <c r="MQB239" s="48"/>
      <c r="MQC239" s="49"/>
      <c r="MQD239" s="28"/>
      <c r="MQE239" s="196"/>
      <c r="MQF239" s="119"/>
      <c r="MQG239" s="47"/>
      <c r="MQH239" s="47"/>
      <c r="MQI239" s="48"/>
      <c r="MQJ239" s="49"/>
      <c r="MQK239" s="28"/>
      <c r="MQL239" s="196"/>
      <c r="MQM239" s="119"/>
      <c r="MQN239" s="47"/>
      <c r="MQO239" s="47"/>
      <c r="MQP239" s="48"/>
      <c r="MQQ239" s="49"/>
      <c r="MQR239" s="28"/>
      <c r="MQS239" s="196"/>
      <c r="MQT239" s="119"/>
      <c r="MQU239" s="47"/>
      <c r="MQV239" s="47"/>
      <c r="MQW239" s="48"/>
      <c r="MQX239" s="49"/>
      <c r="MQY239" s="28"/>
      <c r="MQZ239" s="196"/>
      <c r="MRA239" s="119"/>
      <c r="MRB239" s="47"/>
      <c r="MRC239" s="47"/>
      <c r="MRD239" s="48"/>
      <c r="MRE239" s="49"/>
      <c r="MRF239" s="28"/>
      <c r="MRG239" s="196"/>
      <c r="MRH239" s="119"/>
      <c r="MRI239" s="47"/>
      <c r="MRJ239" s="47"/>
      <c r="MRK239" s="48"/>
      <c r="MRL239" s="49"/>
      <c r="MRM239" s="28"/>
      <c r="MRN239" s="196"/>
      <c r="MRO239" s="119"/>
      <c r="MRP239" s="47"/>
      <c r="MRQ239" s="47"/>
      <c r="MRR239" s="48"/>
      <c r="MRS239" s="49"/>
      <c r="MRT239" s="28"/>
      <c r="MRU239" s="196"/>
      <c r="MRV239" s="119"/>
      <c r="MRW239" s="47"/>
      <c r="MRX239" s="47"/>
      <c r="MRY239" s="48"/>
      <c r="MRZ239" s="49"/>
      <c r="MSA239" s="28"/>
      <c r="MSB239" s="196"/>
      <c r="MSC239" s="119"/>
      <c r="MSD239" s="47"/>
      <c r="MSE239" s="47"/>
      <c r="MSF239" s="48"/>
      <c r="MSG239" s="49"/>
      <c r="MSH239" s="28"/>
      <c r="MSI239" s="196"/>
      <c r="MSJ239" s="119"/>
      <c r="MSK239" s="47"/>
      <c r="MSL239" s="47"/>
      <c r="MSM239" s="48"/>
      <c r="MSN239" s="49"/>
      <c r="MSO239" s="28"/>
      <c r="MSP239" s="196"/>
      <c r="MSQ239" s="119"/>
      <c r="MSR239" s="47"/>
      <c r="MSS239" s="47"/>
      <c r="MST239" s="48"/>
      <c r="MSU239" s="49"/>
      <c r="MSV239" s="28"/>
      <c r="MSW239" s="196"/>
      <c r="MSX239" s="119"/>
      <c r="MSY239" s="47"/>
      <c r="MSZ239" s="47"/>
      <c r="MTA239" s="48"/>
      <c r="MTB239" s="49"/>
      <c r="MTC239" s="28"/>
      <c r="MTD239" s="196"/>
      <c r="MTE239" s="119"/>
      <c r="MTF239" s="47"/>
      <c r="MTG239" s="47"/>
      <c r="MTH239" s="48"/>
      <c r="MTI239" s="49"/>
      <c r="MTJ239" s="28"/>
      <c r="MTK239" s="196"/>
      <c r="MTL239" s="119"/>
      <c r="MTM239" s="47"/>
      <c r="MTN239" s="47"/>
      <c r="MTO239" s="48"/>
      <c r="MTP239" s="49"/>
      <c r="MTQ239" s="28"/>
      <c r="MTR239" s="196"/>
      <c r="MTS239" s="119"/>
      <c r="MTT239" s="47"/>
      <c r="MTU239" s="47"/>
      <c r="MTV239" s="48"/>
      <c r="MTW239" s="49"/>
      <c r="MTX239" s="28"/>
      <c r="MTY239" s="196"/>
      <c r="MTZ239" s="119"/>
      <c r="MUA239" s="47"/>
      <c r="MUB239" s="47"/>
      <c r="MUC239" s="48"/>
      <c r="MUD239" s="49"/>
      <c r="MUE239" s="28"/>
      <c r="MUF239" s="196"/>
      <c r="MUG239" s="119"/>
      <c r="MUH239" s="47"/>
      <c r="MUI239" s="47"/>
      <c r="MUJ239" s="48"/>
      <c r="MUK239" s="49"/>
      <c r="MUL239" s="28"/>
      <c r="MUM239" s="196"/>
      <c r="MUN239" s="119"/>
      <c r="MUO239" s="47"/>
      <c r="MUP239" s="47"/>
      <c r="MUQ239" s="48"/>
      <c r="MUR239" s="49"/>
      <c r="MUS239" s="28"/>
      <c r="MUT239" s="196"/>
      <c r="MUU239" s="119"/>
      <c r="MUV239" s="47"/>
      <c r="MUW239" s="47"/>
      <c r="MUX239" s="48"/>
      <c r="MUY239" s="49"/>
      <c r="MUZ239" s="28"/>
      <c r="MVA239" s="196"/>
      <c r="MVB239" s="119"/>
      <c r="MVC239" s="47"/>
      <c r="MVD239" s="47"/>
      <c r="MVE239" s="48"/>
      <c r="MVF239" s="49"/>
      <c r="MVG239" s="28"/>
      <c r="MVH239" s="196"/>
      <c r="MVI239" s="119"/>
      <c r="MVJ239" s="47"/>
      <c r="MVK239" s="47"/>
      <c r="MVL239" s="48"/>
      <c r="MVM239" s="49"/>
      <c r="MVN239" s="28"/>
      <c r="MVO239" s="196"/>
      <c r="MVP239" s="119"/>
      <c r="MVQ239" s="47"/>
      <c r="MVR239" s="47"/>
      <c r="MVS239" s="48"/>
      <c r="MVT239" s="49"/>
      <c r="MVU239" s="28"/>
      <c r="MVV239" s="196"/>
      <c r="MVW239" s="119"/>
      <c r="MVX239" s="47"/>
      <c r="MVY239" s="47"/>
      <c r="MVZ239" s="48"/>
      <c r="MWA239" s="49"/>
      <c r="MWB239" s="28"/>
      <c r="MWC239" s="196"/>
      <c r="MWD239" s="119"/>
      <c r="MWE239" s="47"/>
      <c r="MWF239" s="47"/>
      <c r="MWG239" s="48"/>
      <c r="MWH239" s="49"/>
      <c r="MWI239" s="28"/>
      <c r="MWJ239" s="196"/>
      <c r="MWK239" s="119"/>
      <c r="MWL239" s="47"/>
      <c r="MWM239" s="47"/>
      <c r="MWN239" s="48"/>
      <c r="MWO239" s="49"/>
      <c r="MWP239" s="28"/>
      <c r="MWQ239" s="196"/>
      <c r="MWR239" s="119"/>
      <c r="MWS239" s="47"/>
      <c r="MWT239" s="47"/>
      <c r="MWU239" s="48"/>
      <c r="MWV239" s="49"/>
      <c r="MWW239" s="28"/>
      <c r="MWX239" s="196"/>
      <c r="MWY239" s="119"/>
      <c r="MWZ239" s="47"/>
      <c r="MXA239" s="47"/>
      <c r="MXB239" s="48"/>
      <c r="MXC239" s="49"/>
      <c r="MXD239" s="28"/>
      <c r="MXE239" s="196"/>
      <c r="MXF239" s="119"/>
      <c r="MXG239" s="47"/>
      <c r="MXH239" s="47"/>
      <c r="MXI239" s="48"/>
      <c r="MXJ239" s="49"/>
      <c r="MXK239" s="28"/>
      <c r="MXL239" s="196"/>
      <c r="MXM239" s="119"/>
      <c r="MXN239" s="47"/>
      <c r="MXO239" s="47"/>
      <c r="MXP239" s="48"/>
      <c r="MXQ239" s="49"/>
      <c r="MXR239" s="28"/>
      <c r="MXS239" s="196"/>
      <c r="MXT239" s="119"/>
      <c r="MXU239" s="47"/>
      <c r="MXV239" s="47"/>
      <c r="MXW239" s="48"/>
      <c r="MXX239" s="49"/>
      <c r="MXY239" s="28"/>
      <c r="MXZ239" s="196"/>
      <c r="MYA239" s="119"/>
      <c r="MYB239" s="47"/>
      <c r="MYC239" s="47"/>
      <c r="MYD239" s="48"/>
      <c r="MYE239" s="49"/>
      <c r="MYF239" s="28"/>
      <c r="MYG239" s="196"/>
      <c r="MYH239" s="119"/>
      <c r="MYI239" s="47"/>
      <c r="MYJ239" s="47"/>
      <c r="MYK239" s="48"/>
      <c r="MYL239" s="49"/>
      <c r="MYM239" s="28"/>
      <c r="MYN239" s="196"/>
      <c r="MYO239" s="119"/>
      <c r="MYP239" s="47"/>
      <c r="MYQ239" s="47"/>
      <c r="MYR239" s="48"/>
      <c r="MYS239" s="49"/>
      <c r="MYT239" s="28"/>
      <c r="MYU239" s="196"/>
      <c r="MYV239" s="119"/>
      <c r="MYW239" s="47"/>
      <c r="MYX239" s="47"/>
      <c r="MYY239" s="48"/>
      <c r="MYZ239" s="49"/>
      <c r="MZA239" s="28"/>
      <c r="MZB239" s="196"/>
      <c r="MZC239" s="119"/>
      <c r="MZD239" s="47"/>
      <c r="MZE239" s="47"/>
      <c r="MZF239" s="48"/>
      <c r="MZG239" s="49"/>
      <c r="MZH239" s="28"/>
      <c r="MZI239" s="196"/>
      <c r="MZJ239" s="119"/>
      <c r="MZK239" s="47"/>
      <c r="MZL239" s="47"/>
      <c r="MZM239" s="48"/>
      <c r="MZN239" s="49"/>
      <c r="MZO239" s="28"/>
      <c r="MZP239" s="196"/>
      <c r="MZQ239" s="119"/>
      <c r="MZR239" s="47"/>
      <c r="MZS239" s="47"/>
      <c r="MZT239" s="48"/>
      <c r="MZU239" s="49"/>
      <c r="MZV239" s="28"/>
      <c r="MZW239" s="196"/>
      <c r="MZX239" s="119"/>
      <c r="MZY239" s="47"/>
      <c r="MZZ239" s="47"/>
      <c r="NAA239" s="48"/>
      <c r="NAB239" s="49"/>
      <c r="NAC239" s="28"/>
      <c r="NAD239" s="196"/>
      <c r="NAE239" s="119"/>
      <c r="NAF239" s="47"/>
      <c r="NAG239" s="47"/>
      <c r="NAH239" s="48"/>
      <c r="NAI239" s="49"/>
      <c r="NAJ239" s="28"/>
      <c r="NAK239" s="196"/>
      <c r="NAL239" s="119"/>
      <c r="NAM239" s="47"/>
      <c r="NAN239" s="47"/>
      <c r="NAO239" s="48"/>
      <c r="NAP239" s="49"/>
      <c r="NAQ239" s="28"/>
      <c r="NAR239" s="196"/>
      <c r="NAS239" s="119"/>
      <c r="NAT239" s="47"/>
      <c r="NAU239" s="47"/>
      <c r="NAV239" s="48"/>
      <c r="NAW239" s="49"/>
      <c r="NAX239" s="28"/>
      <c r="NAY239" s="196"/>
      <c r="NAZ239" s="119"/>
      <c r="NBA239" s="47"/>
      <c r="NBB239" s="47"/>
      <c r="NBC239" s="48"/>
      <c r="NBD239" s="49"/>
      <c r="NBE239" s="28"/>
      <c r="NBF239" s="196"/>
      <c r="NBG239" s="119"/>
      <c r="NBH239" s="47"/>
      <c r="NBI239" s="47"/>
      <c r="NBJ239" s="48"/>
      <c r="NBK239" s="49"/>
      <c r="NBL239" s="28"/>
      <c r="NBM239" s="196"/>
      <c r="NBN239" s="119"/>
      <c r="NBO239" s="47"/>
      <c r="NBP239" s="47"/>
      <c r="NBQ239" s="48"/>
      <c r="NBR239" s="49"/>
      <c r="NBS239" s="28"/>
      <c r="NBT239" s="196"/>
      <c r="NBU239" s="119"/>
      <c r="NBV239" s="47"/>
      <c r="NBW239" s="47"/>
      <c r="NBX239" s="48"/>
      <c r="NBY239" s="49"/>
      <c r="NBZ239" s="28"/>
      <c r="NCA239" s="196"/>
      <c r="NCB239" s="119"/>
      <c r="NCC239" s="47"/>
      <c r="NCD239" s="47"/>
      <c r="NCE239" s="48"/>
      <c r="NCF239" s="49"/>
      <c r="NCG239" s="28"/>
      <c r="NCH239" s="196"/>
      <c r="NCI239" s="119"/>
      <c r="NCJ239" s="47"/>
      <c r="NCK239" s="47"/>
      <c r="NCL239" s="48"/>
      <c r="NCM239" s="49"/>
      <c r="NCN239" s="28"/>
      <c r="NCO239" s="196"/>
      <c r="NCP239" s="119"/>
      <c r="NCQ239" s="47"/>
      <c r="NCR239" s="47"/>
      <c r="NCS239" s="48"/>
      <c r="NCT239" s="49"/>
      <c r="NCU239" s="28"/>
      <c r="NCV239" s="196"/>
      <c r="NCW239" s="119"/>
      <c r="NCX239" s="47"/>
      <c r="NCY239" s="47"/>
      <c r="NCZ239" s="48"/>
      <c r="NDA239" s="49"/>
      <c r="NDB239" s="28"/>
      <c r="NDC239" s="196"/>
      <c r="NDD239" s="119"/>
      <c r="NDE239" s="47"/>
      <c r="NDF239" s="47"/>
      <c r="NDG239" s="48"/>
      <c r="NDH239" s="49"/>
      <c r="NDI239" s="28"/>
      <c r="NDJ239" s="196"/>
      <c r="NDK239" s="119"/>
      <c r="NDL239" s="47"/>
      <c r="NDM239" s="47"/>
      <c r="NDN239" s="48"/>
      <c r="NDO239" s="49"/>
      <c r="NDP239" s="28"/>
      <c r="NDQ239" s="196"/>
      <c r="NDR239" s="119"/>
      <c r="NDS239" s="47"/>
      <c r="NDT239" s="47"/>
      <c r="NDU239" s="48"/>
      <c r="NDV239" s="49"/>
      <c r="NDW239" s="28"/>
      <c r="NDX239" s="196"/>
      <c r="NDY239" s="119"/>
      <c r="NDZ239" s="47"/>
      <c r="NEA239" s="47"/>
      <c r="NEB239" s="48"/>
      <c r="NEC239" s="49"/>
      <c r="NED239" s="28"/>
      <c r="NEE239" s="196"/>
      <c r="NEF239" s="119"/>
      <c r="NEG239" s="47"/>
      <c r="NEH239" s="47"/>
      <c r="NEI239" s="48"/>
      <c r="NEJ239" s="49"/>
      <c r="NEK239" s="28"/>
      <c r="NEL239" s="196"/>
      <c r="NEM239" s="119"/>
      <c r="NEN239" s="47"/>
      <c r="NEO239" s="47"/>
      <c r="NEP239" s="48"/>
      <c r="NEQ239" s="49"/>
      <c r="NER239" s="28"/>
      <c r="NES239" s="196"/>
      <c r="NET239" s="119"/>
      <c r="NEU239" s="47"/>
      <c r="NEV239" s="47"/>
      <c r="NEW239" s="48"/>
      <c r="NEX239" s="49"/>
      <c r="NEY239" s="28"/>
      <c r="NEZ239" s="196"/>
      <c r="NFA239" s="119"/>
      <c r="NFB239" s="47"/>
      <c r="NFC239" s="47"/>
      <c r="NFD239" s="48"/>
      <c r="NFE239" s="49"/>
      <c r="NFF239" s="28"/>
      <c r="NFG239" s="196"/>
      <c r="NFH239" s="119"/>
      <c r="NFI239" s="47"/>
      <c r="NFJ239" s="47"/>
      <c r="NFK239" s="48"/>
      <c r="NFL239" s="49"/>
      <c r="NFM239" s="28"/>
      <c r="NFN239" s="196"/>
      <c r="NFO239" s="119"/>
      <c r="NFP239" s="47"/>
      <c r="NFQ239" s="47"/>
      <c r="NFR239" s="48"/>
      <c r="NFS239" s="49"/>
      <c r="NFT239" s="28"/>
      <c r="NFU239" s="196"/>
      <c r="NFV239" s="119"/>
      <c r="NFW239" s="47"/>
      <c r="NFX239" s="47"/>
      <c r="NFY239" s="48"/>
      <c r="NFZ239" s="49"/>
      <c r="NGA239" s="28"/>
      <c r="NGB239" s="196"/>
      <c r="NGC239" s="119"/>
      <c r="NGD239" s="47"/>
      <c r="NGE239" s="47"/>
      <c r="NGF239" s="48"/>
      <c r="NGG239" s="49"/>
      <c r="NGH239" s="28"/>
      <c r="NGI239" s="196"/>
      <c r="NGJ239" s="119"/>
      <c r="NGK239" s="47"/>
      <c r="NGL239" s="47"/>
      <c r="NGM239" s="48"/>
      <c r="NGN239" s="49"/>
      <c r="NGO239" s="28"/>
      <c r="NGP239" s="196"/>
      <c r="NGQ239" s="119"/>
      <c r="NGR239" s="47"/>
      <c r="NGS239" s="47"/>
      <c r="NGT239" s="48"/>
      <c r="NGU239" s="49"/>
      <c r="NGV239" s="28"/>
      <c r="NGW239" s="196"/>
      <c r="NGX239" s="119"/>
      <c r="NGY239" s="47"/>
      <c r="NGZ239" s="47"/>
      <c r="NHA239" s="48"/>
      <c r="NHB239" s="49"/>
      <c r="NHC239" s="28"/>
      <c r="NHD239" s="196"/>
      <c r="NHE239" s="119"/>
      <c r="NHF239" s="47"/>
      <c r="NHG239" s="47"/>
      <c r="NHH239" s="48"/>
      <c r="NHI239" s="49"/>
      <c r="NHJ239" s="28"/>
      <c r="NHK239" s="196"/>
      <c r="NHL239" s="119"/>
      <c r="NHM239" s="47"/>
      <c r="NHN239" s="47"/>
      <c r="NHO239" s="48"/>
      <c r="NHP239" s="49"/>
      <c r="NHQ239" s="28"/>
      <c r="NHR239" s="196"/>
      <c r="NHS239" s="119"/>
      <c r="NHT239" s="47"/>
      <c r="NHU239" s="47"/>
      <c r="NHV239" s="48"/>
      <c r="NHW239" s="49"/>
      <c r="NHX239" s="28"/>
      <c r="NHY239" s="196"/>
      <c r="NHZ239" s="119"/>
      <c r="NIA239" s="47"/>
      <c r="NIB239" s="47"/>
      <c r="NIC239" s="48"/>
      <c r="NID239" s="49"/>
      <c r="NIE239" s="28"/>
      <c r="NIF239" s="196"/>
      <c r="NIG239" s="119"/>
      <c r="NIH239" s="47"/>
      <c r="NII239" s="47"/>
      <c r="NIJ239" s="48"/>
      <c r="NIK239" s="49"/>
      <c r="NIL239" s="28"/>
      <c r="NIM239" s="196"/>
      <c r="NIN239" s="119"/>
      <c r="NIO239" s="47"/>
      <c r="NIP239" s="47"/>
      <c r="NIQ239" s="48"/>
      <c r="NIR239" s="49"/>
      <c r="NIS239" s="28"/>
      <c r="NIT239" s="196"/>
      <c r="NIU239" s="119"/>
      <c r="NIV239" s="47"/>
      <c r="NIW239" s="47"/>
      <c r="NIX239" s="48"/>
      <c r="NIY239" s="49"/>
      <c r="NIZ239" s="28"/>
      <c r="NJA239" s="196"/>
      <c r="NJB239" s="119"/>
      <c r="NJC239" s="47"/>
      <c r="NJD239" s="47"/>
      <c r="NJE239" s="48"/>
      <c r="NJF239" s="49"/>
      <c r="NJG239" s="28"/>
      <c r="NJH239" s="196"/>
      <c r="NJI239" s="119"/>
      <c r="NJJ239" s="47"/>
      <c r="NJK239" s="47"/>
      <c r="NJL239" s="48"/>
      <c r="NJM239" s="49"/>
      <c r="NJN239" s="28"/>
      <c r="NJO239" s="196"/>
      <c r="NJP239" s="119"/>
      <c r="NJQ239" s="47"/>
      <c r="NJR239" s="47"/>
      <c r="NJS239" s="48"/>
      <c r="NJT239" s="49"/>
      <c r="NJU239" s="28"/>
      <c r="NJV239" s="196"/>
      <c r="NJW239" s="119"/>
      <c r="NJX239" s="47"/>
      <c r="NJY239" s="47"/>
      <c r="NJZ239" s="48"/>
      <c r="NKA239" s="49"/>
      <c r="NKB239" s="28"/>
      <c r="NKC239" s="196"/>
      <c r="NKD239" s="119"/>
      <c r="NKE239" s="47"/>
      <c r="NKF239" s="47"/>
      <c r="NKG239" s="48"/>
      <c r="NKH239" s="49"/>
      <c r="NKI239" s="28"/>
      <c r="NKJ239" s="196"/>
      <c r="NKK239" s="119"/>
      <c r="NKL239" s="47"/>
      <c r="NKM239" s="47"/>
      <c r="NKN239" s="48"/>
      <c r="NKO239" s="49"/>
      <c r="NKP239" s="28"/>
      <c r="NKQ239" s="196"/>
      <c r="NKR239" s="119"/>
      <c r="NKS239" s="47"/>
      <c r="NKT239" s="47"/>
      <c r="NKU239" s="48"/>
      <c r="NKV239" s="49"/>
      <c r="NKW239" s="28"/>
      <c r="NKX239" s="196"/>
      <c r="NKY239" s="119"/>
      <c r="NKZ239" s="47"/>
      <c r="NLA239" s="47"/>
      <c r="NLB239" s="48"/>
      <c r="NLC239" s="49"/>
      <c r="NLD239" s="28"/>
      <c r="NLE239" s="196"/>
      <c r="NLF239" s="119"/>
      <c r="NLG239" s="47"/>
      <c r="NLH239" s="47"/>
      <c r="NLI239" s="48"/>
      <c r="NLJ239" s="49"/>
      <c r="NLK239" s="28"/>
      <c r="NLL239" s="196"/>
      <c r="NLM239" s="119"/>
      <c r="NLN239" s="47"/>
      <c r="NLO239" s="47"/>
      <c r="NLP239" s="48"/>
      <c r="NLQ239" s="49"/>
      <c r="NLR239" s="28"/>
      <c r="NLS239" s="196"/>
      <c r="NLT239" s="119"/>
      <c r="NLU239" s="47"/>
      <c r="NLV239" s="47"/>
      <c r="NLW239" s="48"/>
      <c r="NLX239" s="49"/>
      <c r="NLY239" s="28"/>
      <c r="NLZ239" s="196"/>
      <c r="NMA239" s="119"/>
      <c r="NMB239" s="47"/>
      <c r="NMC239" s="47"/>
      <c r="NMD239" s="48"/>
      <c r="NME239" s="49"/>
      <c r="NMF239" s="28"/>
      <c r="NMG239" s="196"/>
      <c r="NMH239" s="119"/>
      <c r="NMI239" s="47"/>
      <c r="NMJ239" s="47"/>
      <c r="NMK239" s="48"/>
      <c r="NML239" s="49"/>
      <c r="NMM239" s="28"/>
      <c r="NMN239" s="196"/>
      <c r="NMO239" s="119"/>
      <c r="NMP239" s="47"/>
      <c r="NMQ239" s="47"/>
      <c r="NMR239" s="48"/>
      <c r="NMS239" s="49"/>
      <c r="NMT239" s="28"/>
      <c r="NMU239" s="196"/>
      <c r="NMV239" s="119"/>
      <c r="NMW239" s="47"/>
      <c r="NMX239" s="47"/>
      <c r="NMY239" s="48"/>
      <c r="NMZ239" s="49"/>
      <c r="NNA239" s="28"/>
      <c r="NNB239" s="196"/>
      <c r="NNC239" s="119"/>
      <c r="NND239" s="47"/>
      <c r="NNE239" s="47"/>
      <c r="NNF239" s="48"/>
      <c r="NNG239" s="49"/>
      <c r="NNH239" s="28"/>
      <c r="NNI239" s="196"/>
      <c r="NNJ239" s="119"/>
      <c r="NNK239" s="47"/>
      <c r="NNL239" s="47"/>
      <c r="NNM239" s="48"/>
      <c r="NNN239" s="49"/>
      <c r="NNO239" s="28"/>
      <c r="NNP239" s="196"/>
      <c r="NNQ239" s="119"/>
      <c r="NNR239" s="47"/>
      <c r="NNS239" s="47"/>
      <c r="NNT239" s="48"/>
      <c r="NNU239" s="49"/>
      <c r="NNV239" s="28"/>
      <c r="NNW239" s="196"/>
      <c r="NNX239" s="119"/>
      <c r="NNY239" s="47"/>
      <c r="NNZ239" s="47"/>
      <c r="NOA239" s="48"/>
      <c r="NOB239" s="49"/>
      <c r="NOC239" s="28"/>
      <c r="NOD239" s="196"/>
      <c r="NOE239" s="119"/>
      <c r="NOF239" s="47"/>
      <c r="NOG239" s="47"/>
      <c r="NOH239" s="48"/>
      <c r="NOI239" s="49"/>
      <c r="NOJ239" s="28"/>
      <c r="NOK239" s="196"/>
      <c r="NOL239" s="119"/>
      <c r="NOM239" s="47"/>
      <c r="NON239" s="47"/>
      <c r="NOO239" s="48"/>
      <c r="NOP239" s="49"/>
      <c r="NOQ239" s="28"/>
      <c r="NOR239" s="196"/>
      <c r="NOS239" s="119"/>
      <c r="NOT239" s="47"/>
      <c r="NOU239" s="47"/>
      <c r="NOV239" s="48"/>
      <c r="NOW239" s="49"/>
      <c r="NOX239" s="28"/>
      <c r="NOY239" s="196"/>
      <c r="NOZ239" s="119"/>
      <c r="NPA239" s="47"/>
      <c r="NPB239" s="47"/>
      <c r="NPC239" s="48"/>
      <c r="NPD239" s="49"/>
      <c r="NPE239" s="28"/>
      <c r="NPF239" s="196"/>
      <c r="NPG239" s="119"/>
      <c r="NPH239" s="47"/>
      <c r="NPI239" s="47"/>
      <c r="NPJ239" s="48"/>
      <c r="NPK239" s="49"/>
      <c r="NPL239" s="28"/>
      <c r="NPM239" s="196"/>
      <c r="NPN239" s="119"/>
      <c r="NPO239" s="47"/>
      <c r="NPP239" s="47"/>
      <c r="NPQ239" s="48"/>
      <c r="NPR239" s="49"/>
      <c r="NPS239" s="28"/>
      <c r="NPT239" s="196"/>
      <c r="NPU239" s="119"/>
      <c r="NPV239" s="47"/>
      <c r="NPW239" s="47"/>
      <c r="NPX239" s="48"/>
      <c r="NPY239" s="49"/>
      <c r="NPZ239" s="28"/>
      <c r="NQA239" s="196"/>
      <c r="NQB239" s="119"/>
      <c r="NQC239" s="47"/>
      <c r="NQD239" s="47"/>
      <c r="NQE239" s="48"/>
      <c r="NQF239" s="49"/>
      <c r="NQG239" s="28"/>
      <c r="NQH239" s="196"/>
      <c r="NQI239" s="119"/>
      <c r="NQJ239" s="47"/>
      <c r="NQK239" s="47"/>
      <c r="NQL239" s="48"/>
      <c r="NQM239" s="49"/>
      <c r="NQN239" s="28"/>
      <c r="NQO239" s="196"/>
      <c r="NQP239" s="119"/>
      <c r="NQQ239" s="47"/>
      <c r="NQR239" s="47"/>
      <c r="NQS239" s="48"/>
      <c r="NQT239" s="49"/>
      <c r="NQU239" s="28"/>
      <c r="NQV239" s="196"/>
      <c r="NQW239" s="119"/>
      <c r="NQX239" s="47"/>
      <c r="NQY239" s="47"/>
      <c r="NQZ239" s="48"/>
      <c r="NRA239" s="49"/>
      <c r="NRB239" s="28"/>
      <c r="NRC239" s="196"/>
      <c r="NRD239" s="119"/>
      <c r="NRE239" s="47"/>
      <c r="NRF239" s="47"/>
      <c r="NRG239" s="48"/>
      <c r="NRH239" s="49"/>
      <c r="NRI239" s="28"/>
      <c r="NRJ239" s="196"/>
      <c r="NRK239" s="119"/>
      <c r="NRL239" s="47"/>
      <c r="NRM239" s="47"/>
      <c r="NRN239" s="48"/>
      <c r="NRO239" s="49"/>
      <c r="NRP239" s="28"/>
      <c r="NRQ239" s="196"/>
      <c r="NRR239" s="119"/>
      <c r="NRS239" s="47"/>
      <c r="NRT239" s="47"/>
      <c r="NRU239" s="48"/>
      <c r="NRV239" s="49"/>
      <c r="NRW239" s="28"/>
      <c r="NRX239" s="196"/>
      <c r="NRY239" s="119"/>
      <c r="NRZ239" s="47"/>
      <c r="NSA239" s="47"/>
      <c r="NSB239" s="48"/>
      <c r="NSC239" s="49"/>
      <c r="NSD239" s="28"/>
      <c r="NSE239" s="196"/>
      <c r="NSF239" s="119"/>
      <c r="NSG239" s="47"/>
      <c r="NSH239" s="47"/>
      <c r="NSI239" s="48"/>
      <c r="NSJ239" s="49"/>
      <c r="NSK239" s="28"/>
      <c r="NSL239" s="196"/>
      <c r="NSM239" s="119"/>
      <c r="NSN239" s="47"/>
      <c r="NSO239" s="47"/>
      <c r="NSP239" s="48"/>
      <c r="NSQ239" s="49"/>
      <c r="NSR239" s="28"/>
      <c r="NSS239" s="196"/>
      <c r="NST239" s="119"/>
      <c r="NSU239" s="47"/>
      <c r="NSV239" s="47"/>
      <c r="NSW239" s="48"/>
      <c r="NSX239" s="49"/>
      <c r="NSY239" s="28"/>
      <c r="NSZ239" s="196"/>
      <c r="NTA239" s="119"/>
      <c r="NTB239" s="47"/>
      <c r="NTC239" s="47"/>
      <c r="NTD239" s="48"/>
      <c r="NTE239" s="49"/>
      <c r="NTF239" s="28"/>
      <c r="NTG239" s="196"/>
      <c r="NTH239" s="119"/>
      <c r="NTI239" s="47"/>
      <c r="NTJ239" s="47"/>
      <c r="NTK239" s="48"/>
      <c r="NTL239" s="49"/>
      <c r="NTM239" s="28"/>
      <c r="NTN239" s="196"/>
      <c r="NTO239" s="119"/>
      <c r="NTP239" s="47"/>
      <c r="NTQ239" s="47"/>
      <c r="NTR239" s="48"/>
      <c r="NTS239" s="49"/>
      <c r="NTT239" s="28"/>
      <c r="NTU239" s="196"/>
      <c r="NTV239" s="119"/>
      <c r="NTW239" s="47"/>
      <c r="NTX239" s="47"/>
      <c r="NTY239" s="48"/>
      <c r="NTZ239" s="49"/>
      <c r="NUA239" s="28"/>
      <c r="NUB239" s="196"/>
      <c r="NUC239" s="119"/>
      <c r="NUD239" s="47"/>
      <c r="NUE239" s="47"/>
      <c r="NUF239" s="48"/>
      <c r="NUG239" s="49"/>
      <c r="NUH239" s="28"/>
      <c r="NUI239" s="196"/>
      <c r="NUJ239" s="119"/>
      <c r="NUK239" s="47"/>
      <c r="NUL239" s="47"/>
      <c r="NUM239" s="48"/>
      <c r="NUN239" s="49"/>
      <c r="NUO239" s="28"/>
      <c r="NUP239" s="196"/>
      <c r="NUQ239" s="119"/>
      <c r="NUR239" s="47"/>
      <c r="NUS239" s="47"/>
      <c r="NUT239" s="48"/>
      <c r="NUU239" s="49"/>
      <c r="NUV239" s="28"/>
      <c r="NUW239" s="196"/>
      <c r="NUX239" s="119"/>
      <c r="NUY239" s="47"/>
      <c r="NUZ239" s="47"/>
      <c r="NVA239" s="48"/>
      <c r="NVB239" s="49"/>
      <c r="NVC239" s="28"/>
      <c r="NVD239" s="196"/>
      <c r="NVE239" s="119"/>
      <c r="NVF239" s="47"/>
      <c r="NVG239" s="47"/>
      <c r="NVH239" s="48"/>
      <c r="NVI239" s="49"/>
      <c r="NVJ239" s="28"/>
      <c r="NVK239" s="196"/>
      <c r="NVL239" s="119"/>
      <c r="NVM239" s="47"/>
      <c r="NVN239" s="47"/>
      <c r="NVO239" s="48"/>
      <c r="NVP239" s="49"/>
      <c r="NVQ239" s="28"/>
      <c r="NVR239" s="196"/>
      <c r="NVS239" s="119"/>
      <c r="NVT239" s="47"/>
      <c r="NVU239" s="47"/>
      <c r="NVV239" s="48"/>
      <c r="NVW239" s="49"/>
      <c r="NVX239" s="28"/>
      <c r="NVY239" s="196"/>
      <c r="NVZ239" s="119"/>
      <c r="NWA239" s="47"/>
      <c r="NWB239" s="47"/>
      <c r="NWC239" s="48"/>
      <c r="NWD239" s="49"/>
      <c r="NWE239" s="28"/>
      <c r="NWF239" s="196"/>
      <c r="NWG239" s="119"/>
      <c r="NWH239" s="47"/>
      <c r="NWI239" s="47"/>
      <c r="NWJ239" s="48"/>
      <c r="NWK239" s="49"/>
      <c r="NWL239" s="28"/>
      <c r="NWM239" s="196"/>
      <c r="NWN239" s="119"/>
      <c r="NWO239" s="47"/>
      <c r="NWP239" s="47"/>
      <c r="NWQ239" s="48"/>
      <c r="NWR239" s="49"/>
      <c r="NWS239" s="28"/>
      <c r="NWT239" s="196"/>
      <c r="NWU239" s="119"/>
      <c r="NWV239" s="47"/>
      <c r="NWW239" s="47"/>
      <c r="NWX239" s="48"/>
      <c r="NWY239" s="49"/>
      <c r="NWZ239" s="28"/>
      <c r="NXA239" s="196"/>
      <c r="NXB239" s="119"/>
      <c r="NXC239" s="47"/>
      <c r="NXD239" s="47"/>
      <c r="NXE239" s="48"/>
      <c r="NXF239" s="49"/>
      <c r="NXG239" s="28"/>
      <c r="NXH239" s="196"/>
      <c r="NXI239" s="119"/>
      <c r="NXJ239" s="47"/>
      <c r="NXK239" s="47"/>
      <c r="NXL239" s="48"/>
      <c r="NXM239" s="49"/>
      <c r="NXN239" s="28"/>
      <c r="NXO239" s="196"/>
      <c r="NXP239" s="119"/>
      <c r="NXQ239" s="47"/>
      <c r="NXR239" s="47"/>
      <c r="NXS239" s="48"/>
      <c r="NXT239" s="49"/>
      <c r="NXU239" s="28"/>
      <c r="NXV239" s="196"/>
      <c r="NXW239" s="119"/>
      <c r="NXX239" s="47"/>
      <c r="NXY239" s="47"/>
      <c r="NXZ239" s="48"/>
      <c r="NYA239" s="49"/>
      <c r="NYB239" s="28"/>
      <c r="NYC239" s="196"/>
      <c r="NYD239" s="119"/>
      <c r="NYE239" s="47"/>
      <c r="NYF239" s="47"/>
      <c r="NYG239" s="48"/>
      <c r="NYH239" s="49"/>
      <c r="NYI239" s="28"/>
      <c r="NYJ239" s="196"/>
      <c r="NYK239" s="119"/>
      <c r="NYL239" s="47"/>
      <c r="NYM239" s="47"/>
      <c r="NYN239" s="48"/>
      <c r="NYO239" s="49"/>
      <c r="NYP239" s="28"/>
      <c r="NYQ239" s="196"/>
      <c r="NYR239" s="119"/>
      <c r="NYS239" s="47"/>
      <c r="NYT239" s="47"/>
      <c r="NYU239" s="48"/>
      <c r="NYV239" s="49"/>
      <c r="NYW239" s="28"/>
      <c r="NYX239" s="196"/>
      <c r="NYY239" s="119"/>
      <c r="NYZ239" s="47"/>
      <c r="NZA239" s="47"/>
      <c r="NZB239" s="48"/>
      <c r="NZC239" s="49"/>
      <c r="NZD239" s="28"/>
      <c r="NZE239" s="196"/>
      <c r="NZF239" s="119"/>
      <c r="NZG239" s="47"/>
      <c r="NZH239" s="47"/>
      <c r="NZI239" s="48"/>
      <c r="NZJ239" s="49"/>
      <c r="NZK239" s="28"/>
      <c r="NZL239" s="196"/>
      <c r="NZM239" s="119"/>
      <c r="NZN239" s="47"/>
      <c r="NZO239" s="47"/>
      <c r="NZP239" s="48"/>
      <c r="NZQ239" s="49"/>
      <c r="NZR239" s="28"/>
      <c r="NZS239" s="196"/>
      <c r="NZT239" s="119"/>
      <c r="NZU239" s="47"/>
      <c r="NZV239" s="47"/>
      <c r="NZW239" s="48"/>
      <c r="NZX239" s="49"/>
      <c r="NZY239" s="28"/>
      <c r="NZZ239" s="196"/>
      <c r="OAA239" s="119"/>
      <c r="OAB239" s="47"/>
      <c r="OAC239" s="47"/>
      <c r="OAD239" s="48"/>
      <c r="OAE239" s="49"/>
      <c r="OAF239" s="28"/>
      <c r="OAG239" s="196"/>
      <c r="OAH239" s="119"/>
      <c r="OAI239" s="47"/>
      <c r="OAJ239" s="47"/>
      <c r="OAK239" s="48"/>
      <c r="OAL239" s="49"/>
      <c r="OAM239" s="28"/>
      <c r="OAN239" s="196"/>
      <c r="OAO239" s="119"/>
      <c r="OAP239" s="47"/>
      <c r="OAQ239" s="47"/>
      <c r="OAR239" s="48"/>
      <c r="OAS239" s="49"/>
      <c r="OAT239" s="28"/>
      <c r="OAU239" s="196"/>
      <c r="OAV239" s="119"/>
      <c r="OAW239" s="47"/>
      <c r="OAX239" s="47"/>
      <c r="OAY239" s="48"/>
      <c r="OAZ239" s="49"/>
      <c r="OBA239" s="28"/>
      <c r="OBB239" s="196"/>
      <c r="OBC239" s="119"/>
      <c r="OBD239" s="47"/>
      <c r="OBE239" s="47"/>
      <c r="OBF239" s="48"/>
      <c r="OBG239" s="49"/>
      <c r="OBH239" s="28"/>
      <c r="OBI239" s="196"/>
      <c r="OBJ239" s="119"/>
      <c r="OBK239" s="47"/>
      <c r="OBL239" s="47"/>
      <c r="OBM239" s="48"/>
      <c r="OBN239" s="49"/>
      <c r="OBO239" s="28"/>
      <c r="OBP239" s="196"/>
      <c r="OBQ239" s="119"/>
      <c r="OBR239" s="47"/>
      <c r="OBS239" s="47"/>
      <c r="OBT239" s="48"/>
      <c r="OBU239" s="49"/>
      <c r="OBV239" s="28"/>
      <c r="OBW239" s="196"/>
      <c r="OBX239" s="119"/>
      <c r="OBY239" s="47"/>
      <c r="OBZ239" s="47"/>
      <c r="OCA239" s="48"/>
      <c r="OCB239" s="49"/>
      <c r="OCC239" s="28"/>
      <c r="OCD239" s="196"/>
      <c r="OCE239" s="119"/>
      <c r="OCF239" s="47"/>
      <c r="OCG239" s="47"/>
      <c r="OCH239" s="48"/>
      <c r="OCI239" s="49"/>
      <c r="OCJ239" s="28"/>
      <c r="OCK239" s="196"/>
      <c r="OCL239" s="119"/>
      <c r="OCM239" s="47"/>
      <c r="OCN239" s="47"/>
      <c r="OCO239" s="48"/>
      <c r="OCP239" s="49"/>
      <c r="OCQ239" s="28"/>
      <c r="OCR239" s="196"/>
      <c r="OCS239" s="119"/>
      <c r="OCT239" s="47"/>
      <c r="OCU239" s="47"/>
      <c r="OCV239" s="48"/>
      <c r="OCW239" s="49"/>
      <c r="OCX239" s="28"/>
      <c r="OCY239" s="196"/>
      <c r="OCZ239" s="119"/>
      <c r="ODA239" s="47"/>
      <c r="ODB239" s="47"/>
      <c r="ODC239" s="48"/>
      <c r="ODD239" s="49"/>
      <c r="ODE239" s="28"/>
      <c r="ODF239" s="196"/>
      <c r="ODG239" s="119"/>
      <c r="ODH239" s="47"/>
      <c r="ODI239" s="47"/>
      <c r="ODJ239" s="48"/>
      <c r="ODK239" s="49"/>
      <c r="ODL239" s="28"/>
      <c r="ODM239" s="196"/>
      <c r="ODN239" s="119"/>
      <c r="ODO239" s="47"/>
      <c r="ODP239" s="47"/>
      <c r="ODQ239" s="48"/>
      <c r="ODR239" s="49"/>
      <c r="ODS239" s="28"/>
      <c r="ODT239" s="196"/>
      <c r="ODU239" s="119"/>
      <c r="ODV239" s="47"/>
      <c r="ODW239" s="47"/>
      <c r="ODX239" s="48"/>
      <c r="ODY239" s="49"/>
      <c r="ODZ239" s="28"/>
      <c r="OEA239" s="196"/>
      <c r="OEB239" s="119"/>
      <c r="OEC239" s="47"/>
      <c r="OED239" s="47"/>
      <c r="OEE239" s="48"/>
      <c r="OEF239" s="49"/>
      <c r="OEG239" s="28"/>
      <c r="OEH239" s="196"/>
      <c r="OEI239" s="119"/>
      <c r="OEJ239" s="47"/>
      <c r="OEK239" s="47"/>
      <c r="OEL239" s="48"/>
      <c r="OEM239" s="49"/>
      <c r="OEN239" s="28"/>
      <c r="OEO239" s="196"/>
      <c r="OEP239" s="119"/>
      <c r="OEQ239" s="47"/>
      <c r="OER239" s="47"/>
      <c r="OES239" s="48"/>
      <c r="OET239" s="49"/>
      <c r="OEU239" s="28"/>
      <c r="OEV239" s="196"/>
      <c r="OEW239" s="119"/>
      <c r="OEX239" s="47"/>
      <c r="OEY239" s="47"/>
      <c r="OEZ239" s="48"/>
      <c r="OFA239" s="49"/>
      <c r="OFB239" s="28"/>
      <c r="OFC239" s="196"/>
      <c r="OFD239" s="119"/>
      <c r="OFE239" s="47"/>
      <c r="OFF239" s="47"/>
      <c r="OFG239" s="48"/>
      <c r="OFH239" s="49"/>
      <c r="OFI239" s="28"/>
      <c r="OFJ239" s="196"/>
      <c r="OFK239" s="119"/>
      <c r="OFL239" s="47"/>
      <c r="OFM239" s="47"/>
      <c r="OFN239" s="48"/>
      <c r="OFO239" s="49"/>
      <c r="OFP239" s="28"/>
      <c r="OFQ239" s="196"/>
      <c r="OFR239" s="119"/>
      <c r="OFS239" s="47"/>
      <c r="OFT239" s="47"/>
      <c r="OFU239" s="48"/>
      <c r="OFV239" s="49"/>
      <c r="OFW239" s="28"/>
      <c r="OFX239" s="196"/>
      <c r="OFY239" s="119"/>
      <c r="OFZ239" s="47"/>
      <c r="OGA239" s="47"/>
      <c r="OGB239" s="48"/>
      <c r="OGC239" s="49"/>
      <c r="OGD239" s="28"/>
      <c r="OGE239" s="196"/>
      <c r="OGF239" s="119"/>
      <c r="OGG239" s="47"/>
      <c r="OGH239" s="47"/>
      <c r="OGI239" s="48"/>
      <c r="OGJ239" s="49"/>
      <c r="OGK239" s="28"/>
      <c r="OGL239" s="196"/>
      <c r="OGM239" s="119"/>
      <c r="OGN239" s="47"/>
      <c r="OGO239" s="47"/>
      <c r="OGP239" s="48"/>
      <c r="OGQ239" s="49"/>
      <c r="OGR239" s="28"/>
      <c r="OGS239" s="196"/>
      <c r="OGT239" s="119"/>
      <c r="OGU239" s="47"/>
      <c r="OGV239" s="47"/>
      <c r="OGW239" s="48"/>
      <c r="OGX239" s="49"/>
      <c r="OGY239" s="28"/>
      <c r="OGZ239" s="196"/>
      <c r="OHA239" s="119"/>
      <c r="OHB239" s="47"/>
      <c r="OHC239" s="47"/>
      <c r="OHD239" s="48"/>
      <c r="OHE239" s="49"/>
      <c r="OHF239" s="28"/>
      <c r="OHG239" s="196"/>
      <c r="OHH239" s="119"/>
      <c r="OHI239" s="47"/>
      <c r="OHJ239" s="47"/>
      <c r="OHK239" s="48"/>
      <c r="OHL239" s="49"/>
      <c r="OHM239" s="28"/>
      <c r="OHN239" s="196"/>
      <c r="OHO239" s="119"/>
      <c r="OHP239" s="47"/>
      <c r="OHQ239" s="47"/>
      <c r="OHR239" s="48"/>
      <c r="OHS239" s="49"/>
      <c r="OHT239" s="28"/>
      <c r="OHU239" s="196"/>
      <c r="OHV239" s="119"/>
      <c r="OHW239" s="47"/>
      <c r="OHX239" s="47"/>
      <c r="OHY239" s="48"/>
      <c r="OHZ239" s="49"/>
      <c r="OIA239" s="28"/>
      <c r="OIB239" s="196"/>
      <c r="OIC239" s="119"/>
      <c r="OID239" s="47"/>
      <c r="OIE239" s="47"/>
      <c r="OIF239" s="48"/>
      <c r="OIG239" s="49"/>
      <c r="OIH239" s="28"/>
      <c r="OII239" s="196"/>
      <c r="OIJ239" s="119"/>
      <c r="OIK239" s="47"/>
      <c r="OIL239" s="47"/>
      <c r="OIM239" s="48"/>
      <c r="OIN239" s="49"/>
      <c r="OIO239" s="28"/>
      <c r="OIP239" s="196"/>
      <c r="OIQ239" s="119"/>
      <c r="OIR239" s="47"/>
      <c r="OIS239" s="47"/>
      <c r="OIT239" s="48"/>
      <c r="OIU239" s="49"/>
      <c r="OIV239" s="28"/>
      <c r="OIW239" s="196"/>
      <c r="OIX239" s="119"/>
      <c r="OIY239" s="47"/>
      <c r="OIZ239" s="47"/>
      <c r="OJA239" s="48"/>
      <c r="OJB239" s="49"/>
      <c r="OJC239" s="28"/>
      <c r="OJD239" s="196"/>
      <c r="OJE239" s="119"/>
      <c r="OJF239" s="47"/>
      <c r="OJG239" s="47"/>
      <c r="OJH239" s="48"/>
      <c r="OJI239" s="49"/>
      <c r="OJJ239" s="28"/>
      <c r="OJK239" s="196"/>
      <c r="OJL239" s="119"/>
      <c r="OJM239" s="47"/>
      <c r="OJN239" s="47"/>
      <c r="OJO239" s="48"/>
      <c r="OJP239" s="49"/>
      <c r="OJQ239" s="28"/>
      <c r="OJR239" s="196"/>
      <c r="OJS239" s="119"/>
      <c r="OJT239" s="47"/>
      <c r="OJU239" s="47"/>
      <c r="OJV239" s="48"/>
      <c r="OJW239" s="49"/>
      <c r="OJX239" s="28"/>
      <c r="OJY239" s="196"/>
      <c r="OJZ239" s="119"/>
      <c r="OKA239" s="47"/>
      <c r="OKB239" s="47"/>
      <c r="OKC239" s="48"/>
      <c r="OKD239" s="49"/>
      <c r="OKE239" s="28"/>
      <c r="OKF239" s="196"/>
      <c r="OKG239" s="119"/>
      <c r="OKH239" s="47"/>
      <c r="OKI239" s="47"/>
      <c r="OKJ239" s="48"/>
      <c r="OKK239" s="49"/>
      <c r="OKL239" s="28"/>
      <c r="OKM239" s="196"/>
      <c r="OKN239" s="119"/>
      <c r="OKO239" s="47"/>
      <c r="OKP239" s="47"/>
      <c r="OKQ239" s="48"/>
      <c r="OKR239" s="49"/>
      <c r="OKS239" s="28"/>
      <c r="OKT239" s="196"/>
      <c r="OKU239" s="119"/>
      <c r="OKV239" s="47"/>
      <c r="OKW239" s="47"/>
      <c r="OKX239" s="48"/>
      <c r="OKY239" s="49"/>
      <c r="OKZ239" s="28"/>
      <c r="OLA239" s="196"/>
      <c r="OLB239" s="119"/>
      <c r="OLC239" s="47"/>
      <c r="OLD239" s="47"/>
      <c r="OLE239" s="48"/>
      <c r="OLF239" s="49"/>
      <c r="OLG239" s="28"/>
      <c r="OLH239" s="196"/>
      <c r="OLI239" s="119"/>
      <c r="OLJ239" s="47"/>
      <c r="OLK239" s="47"/>
      <c r="OLL239" s="48"/>
      <c r="OLM239" s="49"/>
      <c r="OLN239" s="28"/>
      <c r="OLO239" s="196"/>
      <c r="OLP239" s="119"/>
      <c r="OLQ239" s="47"/>
      <c r="OLR239" s="47"/>
      <c r="OLS239" s="48"/>
      <c r="OLT239" s="49"/>
      <c r="OLU239" s="28"/>
      <c r="OLV239" s="196"/>
      <c r="OLW239" s="119"/>
      <c r="OLX239" s="47"/>
      <c r="OLY239" s="47"/>
      <c r="OLZ239" s="48"/>
      <c r="OMA239" s="49"/>
      <c r="OMB239" s="28"/>
      <c r="OMC239" s="196"/>
      <c r="OMD239" s="119"/>
      <c r="OME239" s="47"/>
      <c r="OMF239" s="47"/>
      <c r="OMG239" s="48"/>
      <c r="OMH239" s="49"/>
      <c r="OMI239" s="28"/>
      <c r="OMJ239" s="196"/>
      <c r="OMK239" s="119"/>
      <c r="OML239" s="47"/>
      <c r="OMM239" s="47"/>
      <c r="OMN239" s="48"/>
      <c r="OMO239" s="49"/>
      <c r="OMP239" s="28"/>
      <c r="OMQ239" s="196"/>
      <c r="OMR239" s="119"/>
      <c r="OMS239" s="47"/>
      <c r="OMT239" s="47"/>
      <c r="OMU239" s="48"/>
      <c r="OMV239" s="49"/>
      <c r="OMW239" s="28"/>
      <c r="OMX239" s="196"/>
      <c r="OMY239" s="119"/>
      <c r="OMZ239" s="47"/>
      <c r="ONA239" s="47"/>
      <c r="ONB239" s="48"/>
      <c r="ONC239" s="49"/>
      <c r="OND239" s="28"/>
      <c r="ONE239" s="196"/>
      <c r="ONF239" s="119"/>
      <c r="ONG239" s="47"/>
      <c r="ONH239" s="47"/>
      <c r="ONI239" s="48"/>
      <c r="ONJ239" s="49"/>
      <c r="ONK239" s="28"/>
      <c r="ONL239" s="196"/>
      <c r="ONM239" s="119"/>
      <c r="ONN239" s="47"/>
      <c r="ONO239" s="47"/>
      <c r="ONP239" s="48"/>
      <c r="ONQ239" s="49"/>
      <c r="ONR239" s="28"/>
      <c r="ONS239" s="196"/>
      <c r="ONT239" s="119"/>
      <c r="ONU239" s="47"/>
      <c r="ONV239" s="47"/>
      <c r="ONW239" s="48"/>
      <c r="ONX239" s="49"/>
      <c r="ONY239" s="28"/>
      <c r="ONZ239" s="196"/>
      <c r="OOA239" s="119"/>
      <c r="OOB239" s="47"/>
      <c r="OOC239" s="47"/>
      <c r="OOD239" s="48"/>
      <c r="OOE239" s="49"/>
      <c r="OOF239" s="28"/>
      <c r="OOG239" s="196"/>
      <c r="OOH239" s="119"/>
      <c r="OOI239" s="47"/>
      <c r="OOJ239" s="47"/>
      <c r="OOK239" s="48"/>
      <c r="OOL239" s="49"/>
      <c r="OOM239" s="28"/>
      <c r="OON239" s="196"/>
      <c r="OOO239" s="119"/>
      <c r="OOP239" s="47"/>
      <c r="OOQ239" s="47"/>
      <c r="OOR239" s="48"/>
      <c r="OOS239" s="49"/>
      <c r="OOT239" s="28"/>
      <c r="OOU239" s="196"/>
      <c r="OOV239" s="119"/>
      <c r="OOW239" s="47"/>
      <c r="OOX239" s="47"/>
      <c r="OOY239" s="48"/>
      <c r="OOZ239" s="49"/>
      <c r="OPA239" s="28"/>
      <c r="OPB239" s="196"/>
      <c r="OPC239" s="119"/>
      <c r="OPD239" s="47"/>
      <c r="OPE239" s="47"/>
      <c r="OPF239" s="48"/>
      <c r="OPG239" s="49"/>
      <c r="OPH239" s="28"/>
      <c r="OPI239" s="196"/>
      <c r="OPJ239" s="119"/>
      <c r="OPK239" s="47"/>
      <c r="OPL239" s="47"/>
      <c r="OPM239" s="48"/>
      <c r="OPN239" s="49"/>
      <c r="OPO239" s="28"/>
      <c r="OPP239" s="196"/>
      <c r="OPQ239" s="119"/>
      <c r="OPR239" s="47"/>
      <c r="OPS239" s="47"/>
      <c r="OPT239" s="48"/>
      <c r="OPU239" s="49"/>
      <c r="OPV239" s="28"/>
      <c r="OPW239" s="196"/>
      <c r="OPX239" s="119"/>
      <c r="OPY239" s="47"/>
      <c r="OPZ239" s="47"/>
      <c r="OQA239" s="48"/>
      <c r="OQB239" s="49"/>
      <c r="OQC239" s="28"/>
      <c r="OQD239" s="196"/>
      <c r="OQE239" s="119"/>
      <c r="OQF239" s="47"/>
      <c r="OQG239" s="47"/>
      <c r="OQH239" s="48"/>
      <c r="OQI239" s="49"/>
      <c r="OQJ239" s="28"/>
      <c r="OQK239" s="196"/>
      <c r="OQL239" s="119"/>
      <c r="OQM239" s="47"/>
      <c r="OQN239" s="47"/>
      <c r="OQO239" s="48"/>
      <c r="OQP239" s="49"/>
      <c r="OQQ239" s="28"/>
      <c r="OQR239" s="196"/>
      <c r="OQS239" s="119"/>
      <c r="OQT239" s="47"/>
      <c r="OQU239" s="47"/>
      <c r="OQV239" s="48"/>
      <c r="OQW239" s="49"/>
      <c r="OQX239" s="28"/>
      <c r="OQY239" s="196"/>
      <c r="OQZ239" s="119"/>
      <c r="ORA239" s="47"/>
      <c r="ORB239" s="47"/>
      <c r="ORC239" s="48"/>
      <c r="ORD239" s="49"/>
      <c r="ORE239" s="28"/>
      <c r="ORF239" s="196"/>
      <c r="ORG239" s="119"/>
      <c r="ORH239" s="47"/>
      <c r="ORI239" s="47"/>
      <c r="ORJ239" s="48"/>
      <c r="ORK239" s="49"/>
      <c r="ORL239" s="28"/>
      <c r="ORM239" s="196"/>
      <c r="ORN239" s="119"/>
      <c r="ORO239" s="47"/>
      <c r="ORP239" s="47"/>
      <c r="ORQ239" s="48"/>
      <c r="ORR239" s="49"/>
      <c r="ORS239" s="28"/>
      <c r="ORT239" s="196"/>
      <c r="ORU239" s="119"/>
      <c r="ORV239" s="47"/>
      <c r="ORW239" s="47"/>
      <c r="ORX239" s="48"/>
      <c r="ORY239" s="49"/>
      <c r="ORZ239" s="28"/>
      <c r="OSA239" s="196"/>
      <c r="OSB239" s="119"/>
      <c r="OSC239" s="47"/>
      <c r="OSD239" s="47"/>
      <c r="OSE239" s="48"/>
      <c r="OSF239" s="49"/>
      <c r="OSG239" s="28"/>
      <c r="OSH239" s="196"/>
      <c r="OSI239" s="119"/>
      <c r="OSJ239" s="47"/>
      <c r="OSK239" s="47"/>
      <c r="OSL239" s="48"/>
      <c r="OSM239" s="49"/>
      <c r="OSN239" s="28"/>
      <c r="OSO239" s="196"/>
      <c r="OSP239" s="119"/>
      <c r="OSQ239" s="47"/>
      <c r="OSR239" s="47"/>
      <c r="OSS239" s="48"/>
      <c r="OST239" s="49"/>
      <c r="OSU239" s="28"/>
      <c r="OSV239" s="196"/>
      <c r="OSW239" s="119"/>
      <c r="OSX239" s="47"/>
      <c r="OSY239" s="47"/>
      <c r="OSZ239" s="48"/>
      <c r="OTA239" s="49"/>
      <c r="OTB239" s="28"/>
      <c r="OTC239" s="196"/>
      <c r="OTD239" s="119"/>
      <c r="OTE239" s="47"/>
      <c r="OTF239" s="47"/>
      <c r="OTG239" s="48"/>
      <c r="OTH239" s="49"/>
      <c r="OTI239" s="28"/>
      <c r="OTJ239" s="196"/>
      <c r="OTK239" s="119"/>
      <c r="OTL239" s="47"/>
      <c r="OTM239" s="47"/>
      <c r="OTN239" s="48"/>
      <c r="OTO239" s="49"/>
      <c r="OTP239" s="28"/>
      <c r="OTQ239" s="196"/>
      <c r="OTR239" s="119"/>
      <c r="OTS239" s="47"/>
      <c r="OTT239" s="47"/>
      <c r="OTU239" s="48"/>
      <c r="OTV239" s="49"/>
      <c r="OTW239" s="28"/>
      <c r="OTX239" s="196"/>
      <c r="OTY239" s="119"/>
      <c r="OTZ239" s="47"/>
      <c r="OUA239" s="47"/>
      <c r="OUB239" s="48"/>
      <c r="OUC239" s="49"/>
      <c r="OUD239" s="28"/>
      <c r="OUE239" s="196"/>
      <c r="OUF239" s="119"/>
      <c r="OUG239" s="47"/>
      <c r="OUH239" s="47"/>
      <c r="OUI239" s="48"/>
      <c r="OUJ239" s="49"/>
      <c r="OUK239" s="28"/>
      <c r="OUL239" s="196"/>
      <c r="OUM239" s="119"/>
      <c r="OUN239" s="47"/>
      <c r="OUO239" s="47"/>
      <c r="OUP239" s="48"/>
      <c r="OUQ239" s="49"/>
      <c r="OUR239" s="28"/>
      <c r="OUS239" s="196"/>
      <c r="OUT239" s="119"/>
      <c r="OUU239" s="47"/>
      <c r="OUV239" s="47"/>
      <c r="OUW239" s="48"/>
      <c r="OUX239" s="49"/>
      <c r="OUY239" s="28"/>
      <c r="OUZ239" s="196"/>
      <c r="OVA239" s="119"/>
      <c r="OVB239" s="47"/>
      <c r="OVC239" s="47"/>
      <c r="OVD239" s="48"/>
      <c r="OVE239" s="49"/>
      <c r="OVF239" s="28"/>
      <c r="OVG239" s="196"/>
      <c r="OVH239" s="119"/>
      <c r="OVI239" s="47"/>
      <c r="OVJ239" s="47"/>
      <c r="OVK239" s="48"/>
      <c r="OVL239" s="49"/>
      <c r="OVM239" s="28"/>
      <c r="OVN239" s="196"/>
      <c r="OVO239" s="119"/>
      <c r="OVP239" s="47"/>
      <c r="OVQ239" s="47"/>
      <c r="OVR239" s="48"/>
      <c r="OVS239" s="49"/>
      <c r="OVT239" s="28"/>
      <c r="OVU239" s="196"/>
      <c r="OVV239" s="119"/>
      <c r="OVW239" s="47"/>
      <c r="OVX239" s="47"/>
      <c r="OVY239" s="48"/>
      <c r="OVZ239" s="49"/>
      <c r="OWA239" s="28"/>
      <c r="OWB239" s="196"/>
      <c r="OWC239" s="119"/>
      <c r="OWD239" s="47"/>
      <c r="OWE239" s="47"/>
      <c r="OWF239" s="48"/>
      <c r="OWG239" s="49"/>
      <c r="OWH239" s="28"/>
      <c r="OWI239" s="196"/>
      <c r="OWJ239" s="119"/>
      <c r="OWK239" s="47"/>
      <c r="OWL239" s="47"/>
      <c r="OWM239" s="48"/>
      <c r="OWN239" s="49"/>
      <c r="OWO239" s="28"/>
      <c r="OWP239" s="196"/>
      <c r="OWQ239" s="119"/>
      <c r="OWR239" s="47"/>
      <c r="OWS239" s="47"/>
      <c r="OWT239" s="48"/>
      <c r="OWU239" s="49"/>
      <c r="OWV239" s="28"/>
      <c r="OWW239" s="196"/>
      <c r="OWX239" s="119"/>
      <c r="OWY239" s="47"/>
      <c r="OWZ239" s="47"/>
      <c r="OXA239" s="48"/>
      <c r="OXB239" s="49"/>
      <c r="OXC239" s="28"/>
      <c r="OXD239" s="196"/>
      <c r="OXE239" s="119"/>
      <c r="OXF239" s="47"/>
      <c r="OXG239" s="47"/>
      <c r="OXH239" s="48"/>
      <c r="OXI239" s="49"/>
      <c r="OXJ239" s="28"/>
      <c r="OXK239" s="196"/>
      <c r="OXL239" s="119"/>
      <c r="OXM239" s="47"/>
      <c r="OXN239" s="47"/>
      <c r="OXO239" s="48"/>
      <c r="OXP239" s="49"/>
      <c r="OXQ239" s="28"/>
      <c r="OXR239" s="196"/>
      <c r="OXS239" s="119"/>
      <c r="OXT239" s="47"/>
      <c r="OXU239" s="47"/>
      <c r="OXV239" s="48"/>
      <c r="OXW239" s="49"/>
      <c r="OXX239" s="28"/>
      <c r="OXY239" s="196"/>
      <c r="OXZ239" s="119"/>
      <c r="OYA239" s="47"/>
      <c r="OYB239" s="47"/>
      <c r="OYC239" s="48"/>
      <c r="OYD239" s="49"/>
      <c r="OYE239" s="28"/>
      <c r="OYF239" s="196"/>
      <c r="OYG239" s="119"/>
      <c r="OYH239" s="47"/>
      <c r="OYI239" s="47"/>
      <c r="OYJ239" s="48"/>
      <c r="OYK239" s="49"/>
      <c r="OYL239" s="28"/>
      <c r="OYM239" s="196"/>
      <c r="OYN239" s="119"/>
      <c r="OYO239" s="47"/>
      <c r="OYP239" s="47"/>
      <c r="OYQ239" s="48"/>
      <c r="OYR239" s="49"/>
      <c r="OYS239" s="28"/>
      <c r="OYT239" s="196"/>
      <c r="OYU239" s="119"/>
      <c r="OYV239" s="47"/>
      <c r="OYW239" s="47"/>
      <c r="OYX239" s="48"/>
      <c r="OYY239" s="49"/>
      <c r="OYZ239" s="28"/>
      <c r="OZA239" s="196"/>
      <c r="OZB239" s="119"/>
      <c r="OZC239" s="47"/>
      <c r="OZD239" s="47"/>
      <c r="OZE239" s="48"/>
      <c r="OZF239" s="49"/>
      <c r="OZG239" s="28"/>
      <c r="OZH239" s="196"/>
      <c r="OZI239" s="119"/>
      <c r="OZJ239" s="47"/>
      <c r="OZK239" s="47"/>
      <c r="OZL239" s="48"/>
      <c r="OZM239" s="49"/>
      <c r="OZN239" s="28"/>
      <c r="OZO239" s="196"/>
      <c r="OZP239" s="119"/>
      <c r="OZQ239" s="47"/>
      <c r="OZR239" s="47"/>
      <c r="OZS239" s="48"/>
      <c r="OZT239" s="49"/>
      <c r="OZU239" s="28"/>
      <c r="OZV239" s="196"/>
      <c r="OZW239" s="119"/>
      <c r="OZX239" s="47"/>
      <c r="OZY239" s="47"/>
      <c r="OZZ239" s="48"/>
      <c r="PAA239" s="49"/>
      <c r="PAB239" s="28"/>
      <c r="PAC239" s="196"/>
      <c r="PAD239" s="119"/>
      <c r="PAE239" s="47"/>
      <c r="PAF239" s="47"/>
      <c r="PAG239" s="48"/>
      <c r="PAH239" s="49"/>
      <c r="PAI239" s="28"/>
      <c r="PAJ239" s="196"/>
      <c r="PAK239" s="119"/>
      <c r="PAL239" s="47"/>
      <c r="PAM239" s="47"/>
      <c r="PAN239" s="48"/>
      <c r="PAO239" s="49"/>
      <c r="PAP239" s="28"/>
      <c r="PAQ239" s="196"/>
      <c r="PAR239" s="119"/>
      <c r="PAS239" s="47"/>
      <c r="PAT239" s="47"/>
      <c r="PAU239" s="48"/>
      <c r="PAV239" s="49"/>
      <c r="PAW239" s="28"/>
      <c r="PAX239" s="196"/>
      <c r="PAY239" s="119"/>
      <c r="PAZ239" s="47"/>
      <c r="PBA239" s="47"/>
      <c r="PBB239" s="48"/>
      <c r="PBC239" s="49"/>
      <c r="PBD239" s="28"/>
      <c r="PBE239" s="196"/>
      <c r="PBF239" s="119"/>
      <c r="PBG239" s="47"/>
      <c r="PBH239" s="47"/>
      <c r="PBI239" s="48"/>
      <c r="PBJ239" s="49"/>
      <c r="PBK239" s="28"/>
      <c r="PBL239" s="196"/>
      <c r="PBM239" s="119"/>
      <c r="PBN239" s="47"/>
      <c r="PBO239" s="47"/>
      <c r="PBP239" s="48"/>
      <c r="PBQ239" s="49"/>
      <c r="PBR239" s="28"/>
      <c r="PBS239" s="196"/>
      <c r="PBT239" s="119"/>
      <c r="PBU239" s="47"/>
      <c r="PBV239" s="47"/>
      <c r="PBW239" s="48"/>
      <c r="PBX239" s="49"/>
      <c r="PBY239" s="28"/>
      <c r="PBZ239" s="196"/>
      <c r="PCA239" s="119"/>
      <c r="PCB239" s="47"/>
      <c r="PCC239" s="47"/>
      <c r="PCD239" s="48"/>
      <c r="PCE239" s="49"/>
      <c r="PCF239" s="28"/>
      <c r="PCG239" s="196"/>
      <c r="PCH239" s="119"/>
      <c r="PCI239" s="47"/>
      <c r="PCJ239" s="47"/>
      <c r="PCK239" s="48"/>
      <c r="PCL239" s="49"/>
      <c r="PCM239" s="28"/>
      <c r="PCN239" s="196"/>
      <c r="PCO239" s="119"/>
      <c r="PCP239" s="47"/>
      <c r="PCQ239" s="47"/>
      <c r="PCR239" s="48"/>
      <c r="PCS239" s="49"/>
      <c r="PCT239" s="28"/>
      <c r="PCU239" s="196"/>
      <c r="PCV239" s="119"/>
      <c r="PCW239" s="47"/>
      <c r="PCX239" s="47"/>
      <c r="PCY239" s="48"/>
      <c r="PCZ239" s="49"/>
      <c r="PDA239" s="28"/>
      <c r="PDB239" s="196"/>
      <c r="PDC239" s="119"/>
      <c r="PDD239" s="47"/>
      <c r="PDE239" s="47"/>
      <c r="PDF239" s="48"/>
      <c r="PDG239" s="49"/>
      <c r="PDH239" s="28"/>
      <c r="PDI239" s="196"/>
      <c r="PDJ239" s="119"/>
      <c r="PDK239" s="47"/>
      <c r="PDL239" s="47"/>
      <c r="PDM239" s="48"/>
      <c r="PDN239" s="49"/>
      <c r="PDO239" s="28"/>
      <c r="PDP239" s="196"/>
      <c r="PDQ239" s="119"/>
      <c r="PDR239" s="47"/>
      <c r="PDS239" s="47"/>
      <c r="PDT239" s="48"/>
      <c r="PDU239" s="49"/>
      <c r="PDV239" s="28"/>
      <c r="PDW239" s="196"/>
      <c r="PDX239" s="119"/>
      <c r="PDY239" s="47"/>
      <c r="PDZ239" s="47"/>
      <c r="PEA239" s="48"/>
      <c r="PEB239" s="49"/>
      <c r="PEC239" s="28"/>
      <c r="PED239" s="196"/>
      <c r="PEE239" s="119"/>
      <c r="PEF239" s="47"/>
      <c r="PEG239" s="47"/>
      <c r="PEH239" s="48"/>
      <c r="PEI239" s="49"/>
      <c r="PEJ239" s="28"/>
      <c r="PEK239" s="196"/>
      <c r="PEL239" s="119"/>
      <c r="PEM239" s="47"/>
      <c r="PEN239" s="47"/>
      <c r="PEO239" s="48"/>
      <c r="PEP239" s="49"/>
      <c r="PEQ239" s="28"/>
      <c r="PER239" s="196"/>
      <c r="PES239" s="119"/>
      <c r="PET239" s="47"/>
      <c r="PEU239" s="47"/>
      <c r="PEV239" s="48"/>
      <c r="PEW239" s="49"/>
      <c r="PEX239" s="28"/>
      <c r="PEY239" s="196"/>
      <c r="PEZ239" s="119"/>
      <c r="PFA239" s="47"/>
      <c r="PFB239" s="47"/>
      <c r="PFC239" s="48"/>
      <c r="PFD239" s="49"/>
      <c r="PFE239" s="28"/>
      <c r="PFF239" s="196"/>
      <c r="PFG239" s="119"/>
      <c r="PFH239" s="47"/>
      <c r="PFI239" s="47"/>
      <c r="PFJ239" s="48"/>
      <c r="PFK239" s="49"/>
      <c r="PFL239" s="28"/>
      <c r="PFM239" s="196"/>
      <c r="PFN239" s="119"/>
      <c r="PFO239" s="47"/>
      <c r="PFP239" s="47"/>
      <c r="PFQ239" s="48"/>
      <c r="PFR239" s="49"/>
      <c r="PFS239" s="28"/>
      <c r="PFT239" s="196"/>
      <c r="PFU239" s="119"/>
      <c r="PFV239" s="47"/>
      <c r="PFW239" s="47"/>
      <c r="PFX239" s="48"/>
      <c r="PFY239" s="49"/>
      <c r="PFZ239" s="28"/>
      <c r="PGA239" s="196"/>
      <c r="PGB239" s="119"/>
      <c r="PGC239" s="47"/>
      <c r="PGD239" s="47"/>
      <c r="PGE239" s="48"/>
      <c r="PGF239" s="49"/>
      <c r="PGG239" s="28"/>
      <c r="PGH239" s="196"/>
      <c r="PGI239" s="119"/>
      <c r="PGJ239" s="47"/>
      <c r="PGK239" s="47"/>
      <c r="PGL239" s="48"/>
      <c r="PGM239" s="49"/>
      <c r="PGN239" s="28"/>
      <c r="PGO239" s="196"/>
      <c r="PGP239" s="119"/>
      <c r="PGQ239" s="47"/>
      <c r="PGR239" s="47"/>
      <c r="PGS239" s="48"/>
      <c r="PGT239" s="49"/>
      <c r="PGU239" s="28"/>
      <c r="PGV239" s="196"/>
      <c r="PGW239" s="119"/>
      <c r="PGX239" s="47"/>
      <c r="PGY239" s="47"/>
      <c r="PGZ239" s="48"/>
      <c r="PHA239" s="49"/>
      <c r="PHB239" s="28"/>
      <c r="PHC239" s="196"/>
      <c r="PHD239" s="119"/>
      <c r="PHE239" s="47"/>
      <c r="PHF239" s="47"/>
      <c r="PHG239" s="48"/>
      <c r="PHH239" s="49"/>
      <c r="PHI239" s="28"/>
      <c r="PHJ239" s="196"/>
      <c r="PHK239" s="119"/>
      <c r="PHL239" s="47"/>
      <c r="PHM239" s="47"/>
      <c r="PHN239" s="48"/>
      <c r="PHO239" s="49"/>
      <c r="PHP239" s="28"/>
      <c r="PHQ239" s="196"/>
      <c r="PHR239" s="119"/>
      <c r="PHS239" s="47"/>
      <c r="PHT239" s="47"/>
      <c r="PHU239" s="48"/>
      <c r="PHV239" s="49"/>
      <c r="PHW239" s="28"/>
      <c r="PHX239" s="196"/>
      <c r="PHY239" s="119"/>
      <c r="PHZ239" s="47"/>
      <c r="PIA239" s="47"/>
      <c r="PIB239" s="48"/>
      <c r="PIC239" s="49"/>
      <c r="PID239" s="28"/>
      <c r="PIE239" s="196"/>
      <c r="PIF239" s="119"/>
      <c r="PIG239" s="47"/>
      <c r="PIH239" s="47"/>
      <c r="PII239" s="48"/>
      <c r="PIJ239" s="49"/>
      <c r="PIK239" s="28"/>
      <c r="PIL239" s="196"/>
      <c r="PIM239" s="119"/>
      <c r="PIN239" s="47"/>
      <c r="PIO239" s="47"/>
      <c r="PIP239" s="48"/>
      <c r="PIQ239" s="49"/>
      <c r="PIR239" s="28"/>
      <c r="PIS239" s="196"/>
      <c r="PIT239" s="119"/>
      <c r="PIU239" s="47"/>
      <c r="PIV239" s="47"/>
      <c r="PIW239" s="48"/>
      <c r="PIX239" s="49"/>
      <c r="PIY239" s="28"/>
      <c r="PIZ239" s="196"/>
      <c r="PJA239" s="119"/>
      <c r="PJB239" s="47"/>
      <c r="PJC239" s="47"/>
      <c r="PJD239" s="48"/>
      <c r="PJE239" s="49"/>
      <c r="PJF239" s="28"/>
      <c r="PJG239" s="196"/>
      <c r="PJH239" s="119"/>
      <c r="PJI239" s="47"/>
      <c r="PJJ239" s="47"/>
      <c r="PJK239" s="48"/>
      <c r="PJL239" s="49"/>
      <c r="PJM239" s="28"/>
      <c r="PJN239" s="196"/>
      <c r="PJO239" s="119"/>
      <c r="PJP239" s="47"/>
      <c r="PJQ239" s="47"/>
      <c r="PJR239" s="48"/>
      <c r="PJS239" s="49"/>
      <c r="PJT239" s="28"/>
      <c r="PJU239" s="196"/>
      <c r="PJV239" s="119"/>
      <c r="PJW239" s="47"/>
      <c r="PJX239" s="47"/>
      <c r="PJY239" s="48"/>
      <c r="PJZ239" s="49"/>
      <c r="PKA239" s="28"/>
      <c r="PKB239" s="196"/>
      <c r="PKC239" s="119"/>
      <c r="PKD239" s="47"/>
      <c r="PKE239" s="47"/>
      <c r="PKF239" s="48"/>
      <c r="PKG239" s="49"/>
      <c r="PKH239" s="28"/>
      <c r="PKI239" s="196"/>
      <c r="PKJ239" s="119"/>
      <c r="PKK239" s="47"/>
      <c r="PKL239" s="47"/>
      <c r="PKM239" s="48"/>
      <c r="PKN239" s="49"/>
      <c r="PKO239" s="28"/>
      <c r="PKP239" s="196"/>
      <c r="PKQ239" s="119"/>
      <c r="PKR239" s="47"/>
      <c r="PKS239" s="47"/>
      <c r="PKT239" s="48"/>
      <c r="PKU239" s="49"/>
      <c r="PKV239" s="28"/>
      <c r="PKW239" s="196"/>
      <c r="PKX239" s="119"/>
      <c r="PKY239" s="47"/>
      <c r="PKZ239" s="47"/>
      <c r="PLA239" s="48"/>
      <c r="PLB239" s="49"/>
      <c r="PLC239" s="28"/>
      <c r="PLD239" s="196"/>
      <c r="PLE239" s="119"/>
      <c r="PLF239" s="47"/>
      <c r="PLG239" s="47"/>
      <c r="PLH239" s="48"/>
      <c r="PLI239" s="49"/>
      <c r="PLJ239" s="28"/>
      <c r="PLK239" s="196"/>
      <c r="PLL239" s="119"/>
      <c r="PLM239" s="47"/>
      <c r="PLN239" s="47"/>
      <c r="PLO239" s="48"/>
      <c r="PLP239" s="49"/>
      <c r="PLQ239" s="28"/>
      <c r="PLR239" s="196"/>
      <c r="PLS239" s="119"/>
      <c r="PLT239" s="47"/>
      <c r="PLU239" s="47"/>
      <c r="PLV239" s="48"/>
      <c r="PLW239" s="49"/>
      <c r="PLX239" s="28"/>
      <c r="PLY239" s="196"/>
      <c r="PLZ239" s="119"/>
      <c r="PMA239" s="47"/>
      <c r="PMB239" s="47"/>
      <c r="PMC239" s="48"/>
      <c r="PMD239" s="49"/>
      <c r="PME239" s="28"/>
      <c r="PMF239" s="196"/>
      <c r="PMG239" s="119"/>
      <c r="PMH239" s="47"/>
      <c r="PMI239" s="47"/>
      <c r="PMJ239" s="48"/>
      <c r="PMK239" s="49"/>
      <c r="PML239" s="28"/>
      <c r="PMM239" s="196"/>
      <c r="PMN239" s="119"/>
      <c r="PMO239" s="47"/>
      <c r="PMP239" s="47"/>
      <c r="PMQ239" s="48"/>
      <c r="PMR239" s="49"/>
      <c r="PMS239" s="28"/>
      <c r="PMT239" s="196"/>
      <c r="PMU239" s="119"/>
      <c r="PMV239" s="47"/>
      <c r="PMW239" s="47"/>
      <c r="PMX239" s="48"/>
      <c r="PMY239" s="49"/>
      <c r="PMZ239" s="28"/>
      <c r="PNA239" s="196"/>
      <c r="PNB239" s="119"/>
      <c r="PNC239" s="47"/>
      <c r="PND239" s="47"/>
      <c r="PNE239" s="48"/>
      <c r="PNF239" s="49"/>
      <c r="PNG239" s="28"/>
      <c r="PNH239" s="196"/>
      <c r="PNI239" s="119"/>
      <c r="PNJ239" s="47"/>
      <c r="PNK239" s="47"/>
      <c r="PNL239" s="48"/>
      <c r="PNM239" s="49"/>
      <c r="PNN239" s="28"/>
      <c r="PNO239" s="196"/>
      <c r="PNP239" s="119"/>
      <c r="PNQ239" s="47"/>
      <c r="PNR239" s="47"/>
      <c r="PNS239" s="48"/>
      <c r="PNT239" s="49"/>
      <c r="PNU239" s="28"/>
      <c r="PNV239" s="196"/>
      <c r="PNW239" s="119"/>
      <c r="PNX239" s="47"/>
      <c r="PNY239" s="47"/>
      <c r="PNZ239" s="48"/>
      <c r="POA239" s="49"/>
      <c r="POB239" s="28"/>
      <c r="POC239" s="196"/>
      <c r="POD239" s="119"/>
      <c r="POE239" s="47"/>
      <c r="POF239" s="47"/>
      <c r="POG239" s="48"/>
      <c r="POH239" s="49"/>
      <c r="POI239" s="28"/>
      <c r="POJ239" s="196"/>
      <c r="POK239" s="119"/>
      <c r="POL239" s="47"/>
      <c r="POM239" s="47"/>
      <c r="PON239" s="48"/>
      <c r="POO239" s="49"/>
      <c r="POP239" s="28"/>
      <c r="POQ239" s="196"/>
      <c r="POR239" s="119"/>
      <c r="POS239" s="47"/>
      <c r="POT239" s="47"/>
      <c r="POU239" s="48"/>
      <c r="POV239" s="49"/>
      <c r="POW239" s="28"/>
      <c r="POX239" s="196"/>
      <c r="POY239" s="119"/>
      <c r="POZ239" s="47"/>
      <c r="PPA239" s="47"/>
      <c r="PPB239" s="48"/>
      <c r="PPC239" s="49"/>
      <c r="PPD239" s="28"/>
      <c r="PPE239" s="196"/>
      <c r="PPF239" s="119"/>
      <c r="PPG239" s="47"/>
      <c r="PPH239" s="47"/>
      <c r="PPI239" s="48"/>
      <c r="PPJ239" s="49"/>
      <c r="PPK239" s="28"/>
      <c r="PPL239" s="196"/>
      <c r="PPM239" s="119"/>
      <c r="PPN239" s="47"/>
      <c r="PPO239" s="47"/>
      <c r="PPP239" s="48"/>
      <c r="PPQ239" s="49"/>
      <c r="PPR239" s="28"/>
      <c r="PPS239" s="196"/>
      <c r="PPT239" s="119"/>
      <c r="PPU239" s="47"/>
      <c r="PPV239" s="47"/>
      <c r="PPW239" s="48"/>
      <c r="PPX239" s="49"/>
      <c r="PPY239" s="28"/>
      <c r="PPZ239" s="196"/>
      <c r="PQA239" s="119"/>
      <c r="PQB239" s="47"/>
      <c r="PQC239" s="47"/>
      <c r="PQD239" s="48"/>
      <c r="PQE239" s="49"/>
      <c r="PQF239" s="28"/>
      <c r="PQG239" s="196"/>
      <c r="PQH239" s="119"/>
      <c r="PQI239" s="47"/>
      <c r="PQJ239" s="47"/>
      <c r="PQK239" s="48"/>
      <c r="PQL239" s="49"/>
      <c r="PQM239" s="28"/>
      <c r="PQN239" s="196"/>
      <c r="PQO239" s="119"/>
      <c r="PQP239" s="47"/>
      <c r="PQQ239" s="47"/>
      <c r="PQR239" s="48"/>
      <c r="PQS239" s="49"/>
      <c r="PQT239" s="28"/>
      <c r="PQU239" s="196"/>
      <c r="PQV239" s="119"/>
      <c r="PQW239" s="47"/>
      <c r="PQX239" s="47"/>
      <c r="PQY239" s="48"/>
      <c r="PQZ239" s="49"/>
      <c r="PRA239" s="28"/>
      <c r="PRB239" s="196"/>
      <c r="PRC239" s="119"/>
      <c r="PRD239" s="47"/>
      <c r="PRE239" s="47"/>
      <c r="PRF239" s="48"/>
      <c r="PRG239" s="49"/>
      <c r="PRH239" s="28"/>
      <c r="PRI239" s="196"/>
      <c r="PRJ239" s="119"/>
      <c r="PRK239" s="47"/>
      <c r="PRL239" s="47"/>
      <c r="PRM239" s="48"/>
      <c r="PRN239" s="49"/>
      <c r="PRO239" s="28"/>
      <c r="PRP239" s="196"/>
      <c r="PRQ239" s="119"/>
      <c r="PRR239" s="47"/>
      <c r="PRS239" s="47"/>
      <c r="PRT239" s="48"/>
      <c r="PRU239" s="49"/>
      <c r="PRV239" s="28"/>
      <c r="PRW239" s="196"/>
      <c r="PRX239" s="119"/>
      <c r="PRY239" s="47"/>
      <c r="PRZ239" s="47"/>
      <c r="PSA239" s="48"/>
      <c r="PSB239" s="49"/>
      <c r="PSC239" s="28"/>
      <c r="PSD239" s="196"/>
      <c r="PSE239" s="119"/>
      <c r="PSF239" s="47"/>
      <c r="PSG239" s="47"/>
      <c r="PSH239" s="48"/>
      <c r="PSI239" s="49"/>
      <c r="PSJ239" s="28"/>
      <c r="PSK239" s="196"/>
      <c r="PSL239" s="119"/>
      <c r="PSM239" s="47"/>
      <c r="PSN239" s="47"/>
      <c r="PSO239" s="48"/>
      <c r="PSP239" s="49"/>
      <c r="PSQ239" s="28"/>
      <c r="PSR239" s="196"/>
      <c r="PSS239" s="119"/>
      <c r="PST239" s="47"/>
      <c r="PSU239" s="47"/>
      <c r="PSV239" s="48"/>
      <c r="PSW239" s="49"/>
      <c r="PSX239" s="28"/>
      <c r="PSY239" s="196"/>
      <c r="PSZ239" s="119"/>
      <c r="PTA239" s="47"/>
      <c r="PTB239" s="47"/>
      <c r="PTC239" s="48"/>
      <c r="PTD239" s="49"/>
      <c r="PTE239" s="28"/>
      <c r="PTF239" s="196"/>
      <c r="PTG239" s="119"/>
      <c r="PTH239" s="47"/>
      <c r="PTI239" s="47"/>
      <c r="PTJ239" s="48"/>
      <c r="PTK239" s="49"/>
      <c r="PTL239" s="28"/>
      <c r="PTM239" s="196"/>
      <c r="PTN239" s="119"/>
      <c r="PTO239" s="47"/>
      <c r="PTP239" s="47"/>
      <c r="PTQ239" s="48"/>
      <c r="PTR239" s="49"/>
      <c r="PTS239" s="28"/>
      <c r="PTT239" s="196"/>
      <c r="PTU239" s="119"/>
      <c r="PTV239" s="47"/>
      <c r="PTW239" s="47"/>
      <c r="PTX239" s="48"/>
      <c r="PTY239" s="49"/>
      <c r="PTZ239" s="28"/>
      <c r="PUA239" s="196"/>
      <c r="PUB239" s="119"/>
      <c r="PUC239" s="47"/>
      <c r="PUD239" s="47"/>
      <c r="PUE239" s="48"/>
      <c r="PUF239" s="49"/>
      <c r="PUG239" s="28"/>
      <c r="PUH239" s="196"/>
      <c r="PUI239" s="119"/>
      <c r="PUJ239" s="47"/>
      <c r="PUK239" s="47"/>
      <c r="PUL239" s="48"/>
      <c r="PUM239" s="49"/>
      <c r="PUN239" s="28"/>
      <c r="PUO239" s="196"/>
      <c r="PUP239" s="119"/>
      <c r="PUQ239" s="47"/>
      <c r="PUR239" s="47"/>
      <c r="PUS239" s="48"/>
      <c r="PUT239" s="49"/>
      <c r="PUU239" s="28"/>
      <c r="PUV239" s="196"/>
      <c r="PUW239" s="119"/>
      <c r="PUX239" s="47"/>
      <c r="PUY239" s="47"/>
      <c r="PUZ239" s="48"/>
      <c r="PVA239" s="49"/>
      <c r="PVB239" s="28"/>
      <c r="PVC239" s="196"/>
      <c r="PVD239" s="119"/>
      <c r="PVE239" s="47"/>
      <c r="PVF239" s="47"/>
      <c r="PVG239" s="48"/>
      <c r="PVH239" s="49"/>
      <c r="PVI239" s="28"/>
      <c r="PVJ239" s="196"/>
      <c r="PVK239" s="119"/>
      <c r="PVL239" s="47"/>
      <c r="PVM239" s="47"/>
      <c r="PVN239" s="48"/>
      <c r="PVO239" s="49"/>
      <c r="PVP239" s="28"/>
      <c r="PVQ239" s="196"/>
      <c r="PVR239" s="119"/>
      <c r="PVS239" s="47"/>
      <c r="PVT239" s="47"/>
      <c r="PVU239" s="48"/>
      <c r="PVV239" s="49"/>
      <c r="PVW239" s="28"/>
      <c r="PVX239" s="196"/>
      <c r="PVY239" s="119"/>
      <c r="PVZ239" s="47"/>
      <c r="PWA239" s="47"/>
      <c r="PWB239" s="48"/>
      <c r="PWC239" s="49"/>
      <c r="PWD239" s="28"/>
      <c r="PWE239" s="196"/>
      <c r="PWF239" s="119"/>
      <c r="PWG239" s="47"/>
      <c r="PWH239" s="47"/>
      <c r="PWI239" s="48"/>
      <c r="PWJ239" s="49"/>
      <c r="PWK239" s="28"/>
      <c r="PWL239" s="196"/>
      <c r="PWM239" s="119"/>
      <c r="PWN239" s="47"/>
      <c r="PWO239" s="47"/>
      <c r="PWP239" s="48"/>
      <c r="PWQ239" s="49"/>
      <c r="PWR239" s="28"/>
      <c r="PWS239" s="196"/>
      <c r="PWT239" s="119"/>
      <c r="PWU239" s="47"/>
      <c r="PWV239" s="47"/>
      <c r="PWW239" s="48"/>
      <c r="PWX239" s="49"/>
      <c r="PWY239" s="28"/>
      <c r="PWZ239" s="196"/>
      <c r="PXA239" s="119"/>
      <c r="PXB239" s="47"/>
      <c r="PXC239" s="47"/>
      <c r="PXD239" s="48"/>
      <c r="PXE239" s="49"/>
      <c r="PXF239" s="28"/>
      <c r="PXG239" s="196"/>
      <c r="PXH239" s="119"/>
      <c r="PXI239" s="47"/>
      <c r="PXJ239" s="47"/>
      <c r="PXK239" s="48"/>
      <c r="PXL239" s="49"/>
      <c r="PXM239" s="28"/>
      <c r="PXN239" s="196"/>
      <c r="PXO239" s="119"/>
      <c r="PXP239" s="47"/>
      <c r="PXQ239" s="47"/>
      <c r="PXR239" s="48"/>
      <c r="PXS239" s="49"/>
      <c r="PXT239" s="28"/>
      <c r="PXU239" s="196"/>
      <c r="PXV239" s="119"/>
      <c r="PXW239" s="47"/>
      <c r="PXX239" s="47"/>
      <c r="PXY239" s="48"/>
      <c r="PXZ239" s="49"/>
      <c r="PYA239" s="28"/>
      <c r="PYB239" s="196"/>
      <c r="PYC239" s="119"/>
      <c r="PYD239" s="47"/>
      <c r="PYE239" s="47"/>
      <c r="PYF239" s="48"/>
      <c r="PYG239" s="49"/>
      <c r="PYH239" s="28"/>
      <c r="PYI239" s="196"/>
      <c r="PYJ239" s="119"/>
      <c r="PYK239" s="47"/>
      <c r="PYL239" s="47"/>
      <c r="PYM239" s="48"/>
      <c r="PYN239" s="49"/>
      <c r="PYO239" s="28"/>
      <c r="PYP239" s="196"/>
      <c r="PYQ239" s="119"/>
      <c r="PYR239" s="47"/>
      <c r="PYS239" s="47"/>
      <c r="PYT239" s="48"/>
      <c r="PYU239" s="49"/>
      <c r="PYV239" s="28"/>
      <c r="PYW239" s="196"/>
      <c r="PYX239" s="119"/>
      <c r="PYY239" s="47"/>
      <c r="PYZ239" s="47"/>
      <c r="PZA239" s="48"/>
      <c r="PZB239" s="49"/>
      <c r="PZC239" s="28"/>
      <c r="PZD239" s="196"/>
      <c r="PZE239" s="119"/>
      <c r="PZF239" s="47"/>
      <c r="PZG239" s="47"/>
      <c r="PZH239" s="48"/>
      <c r="PZI239" s="49"/>
      <c r="PZJ239" s="28"/>
      <c r="PZK239" s="196"/>
      <c r="PZL239" s="119"/>
      <c r="PZM239" s="47"/>
      <c r="PZN239" s="47"/>
      <c r="PZO239" s="48"/>
      <c r="PZP239" s="49"/>
      <c r="PZQ239" s="28"/>
      <c r="PZR239" s="196"/>
      <c r="PZS239" s="119"/>
      <c r="PZT239" s="47"/>
      <c r="PZU239" s="47"/>
      <c r="PZV239" s="48"/>
      <c r="PZW239" s="49"/>
      <c r="PZX239" s="28"/>
      <c r="PZY239" s="196"/>
      <c r="PZZ239" s="119"/>
      <c r="QAA239" s="47"/>
      <c r="QAB239" s="47"/>
      <c r="QAC239" s="48"/>
      <c r="QAD239" s="49"/>
      <c r="QAE239" s="28"/>
      <c r="QAF239" s="196"/>
      <c r="QAG239" s="119"/>
      <c r="QAH239" s="47"/>
      <c r="QAI239" s="47"/>
      <c r="QAJ239" s="48"/>
      <c r="QAK239" s="49"/>
      <c r="QAL239" s="28"/>
      <c r="QAM239" s="196"/>
      <c r="QAN239" s="119"/>
      <c r="QAO239" s="47"/>
      <c r="QAP239" s="47"/>
      <c r="QAQ239" s="48"/>
      <c r="QAR239" s="49"/>
      <c r="QAS239" s="28"/>
      <c r="QAT239" s="196"/>
      <c r="QAU239" s="119"/>
      <c r="QAV239" s="47"/>
      <c r="QAW239" s="47"/>
      <c r="QAX239" s="48"/>
      <c r="QAY239" s="49"/>
      <c r="QAZ239" s="28"/>
      <c r="QBA239" s="196"/>
      <c r="QBB239" s="119"/>
      <c r="QBC239" s="47"/>
      <c r="QBD239" s="47"/>
      <c r="QBE239" s="48"/>
      <c r="QBF239" s="49"/>
      <c r="QBG239" s="28"/>
      <c r="QBH239" s="196"/>
      <c r="QBI239" s="119"/>
      <c r="QBJ239" s="47"/>
      <c r="QBK239" s="47"/>
      <c r="QBL239" s="48"/>
      <c r="QBM239" s="49"/>
      <c r="QBN239" s="28"/>
      <c r="QBO239" s="196"/>
      <c r="QBP239" s="119"/>
      <c r="QBQ239" s="47"/>
      <c r="QBR239" s="47"/>
      <c r="QBS239" s="48"/>
      <c r="QBT239" s="49"/>
      <c r="QBU239" s="28"/>
      <c r="QBV239" s="196"/>
      <c r="QBW239" s="119"/>
      <c r="QBX239" s="47"/>
      <c r="QBY239" s="47"/>
      <c r="QBZ239" s="48"/>
      <c r="QCA239" s="49"/>
      <c r="QCB239" s="28"/>
      <c r="QCC239" s="196"/>
      <c r="QCD239" s="119"/>
      <c r="QCE239" s="47"/>
      <c r="QCF239" s="47"/>
      <c r="QCG239" s="48"/>
      <c r="QCH239" s="49"/>
      <c r="QCI239" s="28"/>
      <c r="QCJ239" s="196"/>
      <c r="QCK239" s="119"/>
      <c r="QCL239" s="47"/>
      <c r="QCM239" s="47"/>
      <c r="QCN239" s="48"/>
      <c r="QCO239" s="49"/>
      <c r="QCP239" s="28"/>
      <c r="QCQ239" s="196"/>
      <c r="QCR239" s="119"/>
      <c r="QCS239" s="47"/>
      <c r="QCT239" s="47"/>
      <c r="QCU239" s="48"/>
      <c r="QCV239" s="49"/>
      <c r="QCW239" s="28"/>
      <c r="QCX239" s="196"/>
      <c r="QCY239" s="119"/>
      <c r="QCZ239" s="47"/>
      <c r="QDA239" s="47"/>
      <c r="QDB239" s="48"/>
      <c r="QDC239" s="49"/>
      <c r="QDD239" s="28"/>
      <c r="QDE239" s="196"/>
      <c r="QDF239" s="119"/>
      <c r="QDG239" s="47"/>
      <c r="QDH239" s="47"/>
      <c r="QDI239" s="48"/>
      <c r="QDJ239" s="49"/>
      <c r="QDK239" s="28"/>
      <c r="QDL239" s="196"/>
      <c r="QDM239" s="119"/>
      <c r="QDN239" s="47"/>
      <c r="QDO239" s="47"/>
      <c r="QDP239" s="48"/>
      <c r="QDQ239" s="49"/>
      <c r="QDR239" s="28"/>
      <c r="QDS239" s="196"/>
      <c r="QDT239" s="119"/>
      <c r="QDU239" s="47"/>
      <c r="QDV239" s="47"/>
      <c r="QDW239" s="48"/>
      <c r="QDX239" s="49"/>
      <c r="QDY239" s="28"/>
      <c r="QDZ239" s="196"/>
      <c r="QEA239" s="119"/>
      <c r="QEB239" s="47"/>
      <c r="QEC239" s="47"/>
      <c r="QED239" s="48"/>
      <c r="QEE239" s="49"/>
      <c r="QEF239" s="28"/>
      <c r="QEG239" s="196"/>
      <c r="QEH239" s="119"/>
      <c r="QEI239" s="47"/>
      <c r="QEJ239" s="47"/>
      <c r="QEK239" s="48"/>
      <c r="QEL239" s="49"/>
      <c r="QEM239" s="28"/>
      <c r="QEN239" s="196"/>
      <c r="QEO239" s="119"/>
      <c r="QEP239" s="47"/>
      <c r="QEQ239" s="47"/>
      <c r="QER239" s="48"/>
      <c r="QES239" s="49"/>
      <c r="QET239" s="28"/>
      <c r="QEU239" s="196"/>
      <c r="QEV239" s="119"/>
      <c r="QEW239" s="47"/>
      <c r="QEX239" s="47"/>
      <c r="QEY239" s="48"/>
      <c r="QEZ239" s="49"/>
      <c r="QFA239" s="28"/>
      <c r="QFB239" s="196"/>
      <c r="QFC239" s="119"/>
      <c r="QFD239" s="47"/>
      <c r="QFE239" s="47"/>
      <c r="QFF239" s="48"/>
      <c r="QFG239" s="49"/>
      <c r="QFH239" s="28"/>
      <c r="QFI239" s="196"/>
      <c r="QFJ239" s="119"/>
      <c r="QFK239" s="47"/>
      <c r="QFL239" s="47"/>
      <c r="QFM239" s="48"/>
      <c r="QFN239" s="49"/>
      <c r="QFO239" s="28"/>
      <c r="QFP239" s="196"/>
      <c r="QFQ239" s="119"/>
      <c r="QFR239" s="47"/>
      <c r="QFS239" s="47"/>
      <c r="QFT239" s="48"/>
      <c r="QFU239" s="49"/>
      <c r="QFV239" s="28"/>
      <c r="QFW239" s="196"/>
      <c r="QFX239" s="119"/>
      <c r="QFY239" s="47"/>
      <c r="QFZ239" s="47"/>
      <c r="QGA239" s="48"/>
      <c r="QGB239" s="49"/>
      <c r="QGC239" s="28"/>
      <c r="QGD239" s="196"/>
      <c r="QGE239" s="119"/>
      <c r="QGF239" s="47"/>
      <c r="QGG239" s="47"/>
      <c r="QGH239" s="48"/>
      <c r="QGI239" s="49"/>
      <c r="QGJ239" s="28"/>
      <c r="QGK239" s="196"/>
      <c r="QGL239" s="119"/>
      <c r="QGM239" s="47"/>
      <c r="QGN239" s="47"/>
      <c r="QGO239" s="48"/>
      <c r="QGP239" s="49"/>
      <c r="QGQ239" s="28"/>
      <c r="QGR239" s="196"/>
      <c r="QGS239" s="119"/>
      <c r="QGT239" s="47"/>
      <c r="QGU239" s="47"/>
      <c r="QGV239" s="48"/>
      <c r="QGW239" s="49"/>
      <c r="QGX239" s="28"/>
      <c r="QGY239" s="196"/>
      <c r="QGZ239" s="119"/>
      <c r="QHA239" s="47"/>
      <c r="QHB239" s="47"/>
      <c r="QHC239" s="48"/>
      <c r="QHD239" s="49"/>
      <c r="QHE239" s="28"/>
      <c r="QHF239" s="196"/>
      <c r="QHG239" s="119"/>
      <c r="QHH239" s="47"/>
      <c r="QHI239" s="47"/>
      <c r="QHJ239" s="48"/>
      <c r="QHK239" s="49"/>
      <c r="QHL239" s="28"/>
      <c r="QHM239" s="196"/>
      <c r="QHN239" s="119"/>
      <c r="QHO239" s="47"/>
      <c r="QHP239" s="47"/>
      <c r="QHQ239" s="48"/>
      <c r="QHR239" s="49"/>
      <c r="QHS239" s="28"/>
      <c r="QHT239" s="196"/>
      <c r="QHU239" s="119"/>
      <c r="QHV239" s="47"/>
      <c r="QHW239" s="47"/>
      <c r="QHX239" s="48"/>
      <c r="QHY239" s="49"/>
      <c r="QHZ239" s="28"/>
      <c r="QIA239" s="196"/>
      <c r="QIB239" s="119"/>
      <c r="QIC239" s="47"/>
      <c r="QID239" s="47"/>
      <c r="QIE239" s="48"/>
      <c r="QIF239" s="49"/>
      <c r="QIG239" s="28"/>
      <c r="QIH239" s="196"/>
      <c r="QII239" s="119"/>
      <c r="QIJ239" s="47"/>
      <c r="QIK239" s="47"/>
      <c r="QIL239" s="48"/>
      <c r="QIM239" s="49"/>
      <c r="QIN239" s="28"/>
      <c r="QIO239" s="196"/>
      <c r="QIP239" s="119"/>
      <c r="QIQ239" s="47"/>
      <c r="QIR239" s="47"/>
      <c r="QIS239" s="48"/>
      <c r="QIT239" s="49"/>
      <c r="QIU239" s="28"/>
      <c r="QIV239" s="196"/>
      <c r="QIW239" s="119"/>
      <c r="QIX239" s="47"/>
      <c r="QIY239" s="47"/>
      <c r="QIZ239" s="48"/>
      <c r="QJA239" s="49"/>
      <c r="QJB239" s="28"/>
      <c r="QJC239" s="196"/>
      <c r="QJD239" s="119"/>
      <c r="QJE239" s="47"/>
      <c r="QJF239" s="47"/>
      <c r="QJG239" s="48"/>
      <c r="QJH239" s="49"/>
      <c r="QJI239" s="28"/>
      <c r="QJJ239" s="196"/>
      <c r="QJK239" s="119"/>
      <c r="QJL239" s="47"/>
      <c r="QJM239" s="47"/>
      <c r="QJN239" s="48"/>
      <c r="QJO239" s="49"/>
      <c r="QJP239" s="28"/>
      <c r="QJQ239" s="196"/>
      <c r="QJR239" s="119"/>
      <c r="QJS239" s="47"/>
      <c r="QJT239" s="47"/>
      <c r="QJU239" s="48"/>
      <c r="QJV239" s="49"/>
      <c r="QJW239" s="28"/>
      <c r="QJX239" s="196"/>
      <c r="QJY239" s="119"/>
      <c r="QJZ239" s="47"/>
      <c r="QKA239" s="47"/>
      <c r="QKB239" s="48"/>
      <c r="QKC239" s="49"/>
      <c r="QKD239" s="28"/>
      <c r="QKE239" s="196"/>
      <c r="QKF239" s="119"/>
      <c r="QKG239" s="47"/>
      <c r="QKH239" s="47"/>
      <c r="QKI239" s="48"/>
      <c r="QKJ239" s="49"/>
      <c r="QKK239" s="28"/>
      <c r="QKL239" s="196"/>
      <c r="QKM239" s="119"/>
      <c r="QKN239" s="47"/>
      <c r="QKO239" s="47"/>
      <c r="QKP239" s="48"/>
      <c r="QKQ239" s="49"/>
      <c r="QKR239" s="28"/>
      <c r="QKS239" s="196"/>
      <c r="QKT239" s="119"/>
      <c r="QKU239" s="47"/>
      <c r="QKV239" s="47"/>
      <c r="QKW239" s="48"/>
      <c r="QKX239" s="49"/>
      <c r="QKY239" s="28"/>
      <c r="QKZ239" s="196"/>
      <c r="QLA239" s="119"/>
      <c r="QLB239" s="47"/>
      <c r="QLC239" s="47"/>
      <c r="QLD239" s="48"/>
      <c r="QLE239" s="49"/>
      <c r="QLF239" s="28"/>
      <c r="QLG239" s="196"/>
      <c r="QLH239" s="119"/>
      <c r="QLI239" s="47"/>
      <c r="QLJ239" s="47"/>
      <c r="QLK239" s="48"/>
      <c r="QLL239" s="49"/>
      <c r="QLM239" s="28"/>
      <c r="QLN239" s="196"/>
      <c r="QLO239" s="119"/>
      <c r="QLP239" s="47"/>
      <c r="QLQ239" s="47"/>
      <c r="QLR239" s="48"/>
      <c r="QLS239" s="49"/>
      <c r="QLT239" s="28"/>
      <c r="QLU239" s="196"/>
      <c r="QLV239" s="119"/>
      <c r="QLW239" s="47"/>
      <c r="QLX239" s="47"/>
      <c r="QLY239" s="48"/>
      <c r="QLZ239" s="49"/>
      <c r="QMA239" s="28"/>
      <c r="QMB239" s="196"/>
      <c r="QMC239" s="119"/>
      <c r="QMD239" s="47"/>
      <c r="QME239" s="47"/>
      <c r="QMF239" s="48"/>
      <c r="QMG239" s="49"/>
      <c r="QMH239" s="28"/>
      <c r="QMI239" s="196"/>
      <c r="QMJ239" s="119"/>
      <c r="QMK239" s="47"/>
      <c r="QML239" s="47"/>
      <c r="QMM239" s="48"/>
      <c r="QMN239" s="49"/>
      <c r="QMO239" s="28"/>
      <c r="QMP239" s="196"/>
      <c r="QMQ239" s="119"/>
      <c r="QMR239" s="47"/>
      <c r="QMS239" s="47"/>
      <c r="QMT239" s="48"/>
      <c r="QMU239" s="49"/>
      <c r="QMV239" s="28"/>
      <c r="QMW239" s="196"/>
      <c r="QMX239" s="119"/>
      <c r="QMY239" s="47"/>
      <c r="QMZ239" s="47"/>
      <c r="QNA239" s="48"/>
      <c r="QNB239" s="49"/>
      <c r="QNC239" s="28"/>
      <c r="QND239" s="196"/>
      <c r="QNE239" s="119"/>
      <c r="QNF239" s="47"/>
      <c r="QNG239" s="47"/>
      <c r="QNH239" s="48"/>
      <c r="QNI239" s="49"/>
      <c r="QNJ239" s="28"/>
      <c r="QNK239" s="196"/>
      <c r="QNL239" s="119"/>
      <c r="QNM239" s="47"/>
      <c r="QNN239" s="47"/>
      <c r="QNO239" s="48"/>
      <c r="QNP239" s="49"/>
      <c r="QNQ239" s="28"/>
      <c r="QNR239" s="196"/>
      <c r="QNS239" s="119"/>
      <c r="QNT239" s="47"/>
      <c r="QNU239" s="47"/>
      <c r="QNV239" s="48"/>
      <c r="QNW239" s="49"/>
      <c r="QNX239" s="28"/>
      <c r="QNY239" s="196"/>
      <c r="QNZ239" s="119"/>
      <c r="QOA239" s="47"/>
      <c r="QOB239" s="47"/>
      <c r="QOC239" s="48"/>
      <c r="QOD239" s="49"/>
      <c r="QOE239" s="28"/>
      <c r="QOF239" s="196"/>
      <c r="QOG239" s="119"/>
      <c r="QOH239" s="47"/>
      <c r="QOI239" s="47"/>
      <c r="QOJ239" s="48"/>
      <c r="QOK239" s="49"/>
      <c r="QOL239" s="28"/>
      <c r="QOM239" s="196"/>
      <c r="QON239" s="119"/>
      <c r="QOO239" s="47"/>
      <c r="QOP239" s="47"/>
      <c r="QOQ239" s="48"/>
      <c r="QOR239" s="49"/>
      <c r="QOS239" s="28"/>
      <c r="QOT239" s="196"/>
      <c r="QOU239" s="119"/>
      <c r="QOV239" s="47"/>
      <c r="QOW239" s="47"/>
      <c r="QOX239" s="48"/>
      <c r="QOY239" s="49"/>
      <c r="QOZ239" s="28"/>
      <c r="QPA239" s="196"/>
      <c r="QPB239" s="119"/>
      <c r="QPC239" s="47"/>
      <c r="QPD239" s="47"/>
      <c r="QPE239" s="48"/>
      <c r="QPF239" s="49"/>
      <c r="QPG239" s="28"/>
      <c r="QPH239" s="196"/>
      <c r="QPI239" s="119"/>
      <c r="QPJ239" s="47"/>
      <c r="QPK239" s="47"/>
      <c r="QPL239" s="48"/>
      <c r="QPM239" s="49"/>
      <c r="QPN239" s="28"/>
      <c r="QPO239" s="196"/>
      <c r="QPP239" s="119"/>
      <c r="QPQ239" s="47"/>
      <c r="QPR239" s="47"/>
      <c r="QPS239" s="48"/>
      <c r="QPT239" s="49"/>
      <c r="QPU239" s="28"/>
      <c r="QPV239" s="196"/>
      <c r="QPW239" s="119"/>
      <c r="QPX239" s="47"/>
      <c r="QPY239" s="47"/>
      <c r="QPZ239" s="48"/>
      <c r="QQA239" s="49"/>
      <c r="QQB239" s="28"/>
      <c r="QQC239" s="196"/>
      <c r="QQD239" s="119"/>
      <c r="QQE239" s="47"/>
      <c r="QQF239" s="47"/>
      <c r="QQG239" s="48"/>
      <c r="QQH239" s="49"/>
      <c r="QQI239" s="28"/>
      <c r="QQJ239" s="196"/>
      <c r="QQK239" s="119"/>
      <c r="QQL239" s="47"/>
      <c r="QQM239" s="47"/>
      <c r="QQN239" s="48"/>
      <c r="QQO239" s="49"/>
      <c r="QQP239" s="28"/>
      <c r="QQQ239" s="196"/>
      <c r="QQR239" s="119"/>
      <c r="QQS239" s="47"/>
      <c r="QQT239" s="47"/>
      <c r="QQU239" s="48"/>
      <c r="QQV239" s="49"/>
      <c r="QQW239" s="28"/>
      <c r="QQX239" s="196"/>
      <c r="QQY239" s="119"/>
      <c r="QQZ239" s="47"/>
      <c r="QRA239" s="47"/>
      <c r="QRB239" s="48"/>
      <c r="QRC239" s="49"/>
      <c r="QRD239" s="28"/>
      <c r="QRE239" s="196"/>
      <c r="QRF239" s="119"/>
      <c r="QRG239" s="47"/>
      <c r="QRH239" s="47"/>
      <c r="QRI239" s="48"/>
      <c r="QRJ239" s="49"/>
      <c r="QRK239" s="28"/>
      <c r="QRL239" s="196"/>
      <c r="QRM239" s="119"/>
      <c r="QRN239" s="47"/>
      <c r="QRO239" s="47"/>
      <c r="QRP239" s="48"/>
      <c r="QRQ239" s="49"/>
      <c r="QRR239" s="28"/>
      <c r="QRS239" s="196"/>
      <c r="QRT239" s="119"/>
      <c r="QRU239" s="47"/>
      <c r="QRV239" s="47"/>
      <c r="QRW239" s="48"/>
      <c r="QRX239" s="49"/>
      <c r="QRY239" s="28"/>
      <c r="QRZ239" s="196"/>
      <c r="QSA239" s="119"/>
      <c r="QSB239" s="47"/>
      <c r="QSC239" s="47"/>
      <c r="QSD239" s="48"/>
      <c r="QSE239" s="49"/>
      <c r="QSF239" s="28"/>
      <c r="QSG239" s="196"/>
      <c r="QSH239" s="119"/>
      <c r="QSI239" s="47"/>
      <c r="QSJ239" s="47"/>
      <c r="QSK239" s="48"/>
      <c r="QSL239" s="49"/>
      <c r="QSM239" s="28"/>
      <c r="QSN239" s="196"/>
      <c r="QSO239" s="119"/>
      <c r="QSP239" s="47"/>
      <c r="QSQ239" s="47"/>
      <c r="QSR239" s="48"/>
      <c r="QSS239" s="49"/>
      <c r="QST239" s="28"/>
      <c r="QSU239" s="196"/>
      <c r="QSV239" s="119"/>
      <c r="QSW239" s="47"/>
      <c r="QSX239" s="47"/>
      <c r="QSY239" s="48"/>
      <c r="QSZ239" s="49"/>
      <c r="QTA239" s="28"/>
      <c r="QTB239" s="196"/>
      <c r="QTC239" s="119"/>
      <c r="QTD239" s="47"/>
      <c r="QTE239" s="47"/>
      <c r="QTF239" s="48"/>
      <c r="QTG239" s="49"/>
      <c r="QTH239" s="28"/>
      <c r="QTI239" s="196"/>
      <c r="QTJ239" s="119"/>
      <c r="QTK239" s="47"/>
      <c r="QTL239" s="47"/>
      <c r="QTM239" s="48"/>
      <c r="QTN239" s="49"/>
      <c r="QTO239" s="28"/>
      <c r="QTP239" s="196"/>
      <c r="QTQ239" s="119"/>
      <c r="QTR239" s="47"/>
      <c r="QTS239" s="47"/>
      <c r="QTT239" s="48"/>
      <c r="QTU239" s="49"/>
      <c r="QTV239" s="28"/>
      <c r="QTW239" s="196"/>
      <c r="QTX239" s="119"/>
      <c r="QTY239" s="47"/>
      <c r="QTZ239" s="47"/>
      <c r="QUA239" s="48"/>
      <c r="QUB239" s="49"/>
      <c r="QUC239" s="28"/>
      <c r="QUD239" s="196"/>
      <c r="QUE239" s="119"/>
      <c r="QUF239" s="47"/>
      <c r="QUG239" s="47"/>
      <c r="QUH239" s="48"/>
      <c r="QUI239" s="49"/>
      <c r="QUJ239" s="28"/>
      <c r="QUK239" s="196"/>
      <c r="QUL239" s="119"/>
      <c r="QUM239" s="47"/>
      <c r="QUN239" s="47"/>
      <c r="QUO239" s="48"/>
      <c r="QUP239" s="49"/>
      <c r="QUQ239" s="28"/>
      <c r="QUR239" s="196"/>
      <c r="QUS239" s="119"/>
      <c r="QUT239" s="47"/>
      <c r="QUU239" s="47"/>
      <c r="QUV239" s="48"/>
      <c r="QUW239" s="49"/>
      <c r="QUX239" s="28"/>
      <c r="QUY239" s="196"/>
      <c r="QUZ239" s="119"/>
      <c r="QVA239" s="47"/>
      <c r="QVB239" s="47"/>
      <c r="QVC239" s="48"/>
      <c r="QVD239" s="49"/>
      <c r="QVE239" s="28"/>
      <c r="QVF239" s="196"/>
      <c r="QVG239" s="119"/>
      <c r="QVH239" s="47"/>
      <c r="QVI239" s="47"/>
      <c r="QVJ239" s="48"/>
      <c r="QVK239" s="49"/>
      <c r="QVL239" s="28"/>
      <c r="QVM239" s="196"/>
      <c r="QVN239" s="119"/>
      <c r="QVO239" s="47"/>
      <c r="QVP239" s="47"/>
      <c r="QVQ239" s="48"/>
      <c r="QVR239" s="49"/>
      <c r="QVS239" s="28"/>
      <c r="QVT239" s="196"/>
      <c r="QVU239" s="119"/>
      <c r="QVV239" s="47"/>
      <c r="QVW239" s="47"/>
      <c r="QVX239" s="48"/>
      <c r="QVY239" s="49"/>
      <c r="QVZ239" s="28"/>
      <c r="QWA239" s="196"/>
      <c r="QWB239" s="119"/>
      <c r="QWC239" s="47"/>
      <c r="QWD239" s="47"/>
      <c r="QWE239" s="48"/>
      <c r="QWF239" s="49"/>
      <c r="QWG239" s="28"/>
      <c r="QWH239" s="196"/>
      <c r="QWI239" s="119"/>
      <c r="QWJ239" s="47"/>
      <c r="QWK239" s="47"/>
      <c r="QWL239" s="48"/>
      <c r="QWM239" s="49"/>
      <c r="QWN239" s="28"/>
      <c r="QWO239" s="196"/>
      <c r="QWP239" s="119"/>
      <c r="QWQ239" s="47"/>
      <c r="QWR239" s="47"/>
      <c r="QWS239" s="48"/>
      <c r="QWT239" s="49"/>
      <c r="QWU239" s="28"/>
      <c r="QWV239" s="196"/>
      <c r="QWW239" s="119"/>
      <c r="QWX239" s="47"/>
      <c r="QWY239" s="47"/>
      <c r="QWZ239" s="48"/>
      <c r="QXA239" s="49"/>
      <c r="QXB239" s="28"/>
      <c r="QXC239" s="196"/>
      <c r="QXD239" s="119"/>
      <c r="QXE239" s="47"/>
      <c r="QXF239" s="47"/>
      <c r="QXG239" s="48"/>
      <c r="QXH239" s="49"/>
      <c r="QXI239" s="28"/>
      <c r="QXJ239" s="196"/>
      <c r="QXK239" s="119"/>
      <c r="QXL239" s="47"/>
      <c r="QXM239" s="47"/>
      <c r="QXN239" s="48"/>
      <c r="QXO239" s="49"/>
      <c r="QXP239" s="28"/>
      <c r="QXQ239" s="196"/>
      <c r="QXR239" s="119"/>
      <c r="QXS239" s="47"/>
      <c r="QXT239" s="47"/>
      <c r="QXU239" s="48"/>
      <c r="QXV239" s="49"/>
      <c r="QXW239" s="28"/>
      <c r="QXX239" s="196"/>
      <c r="QXY239" s="119"/>
      <c r="QXZ239" s="47"/>
      <c r="QYA239" s="47"/>
      <c r="QYB239" s="48"/>
      <c r="QYC239" s="49"/>
      <c r="QYD239" s="28"/>
      <c r="QYE239" s="196"/>
      <c r="QYF239" s="119"/>
      <c r="QYG239" s="47"/>
      <c r="QYH239" s="47"/>
      <c r="QYI239" s="48"/>
      <c r="QYJ239" s="49"/>
      <c r="QYK239" s="28"/>
      <c r="QYL239" s="196"/>
      <c r="QYM239" s="119"/>
      <c r="QYN239" s="47"/>
      <c r="QYO239" s="47"/>
      <c r="QYP239" s="48"/>
      <c r="QYQ239" s="49"/>
      <c r="QYR239" s="28"/>
      <c r="QYS239" s="196"/>
      <c r="QYT239" s="119"/>
      <c r="QYU239" s="47"/>
      <c r="QYV239" s="47"/>
      <c r="QYW239" s="48"/>
      <c r="QYX239" s="49"/>
      <c r="QYY239" s="28"/>
      <c r="QYZ239" s="196"/>
      <c r="QZA239" s="119"/>
      <c r="QZB239" s="47"/>
      <c r="QZC239" s="47"/>
      <c r="QZD239" s="48"/>
      <c r="QZE239" s="49"/>
      <c r="QZF239" s="28"/>
      <c r="QZG239" s="196"/>
      <c r="QZH239" s="119"/>
      <c r="QZI239" s="47"/>
      <c r="QZJ239" s="47"/>
      <c r="QZK239" s="48"/>
      <c r="QZL239" s="49"/>
      <c r="QZM239" s="28"/>
      <c r="QZN239" s="196"/>
      <c r="QZO239" s="119"/>
      <c r="QZP239" s="47"/>
      <c r="QZQ239" s="47"/>
      <c r="QZR239" s="48"/>
      <c r="QZS239" s="49"/>
      <c r="QZT239" s="28"/>
      <c r="QZU239" s="196"/>
      <c r="QZV239" s="119"/>
      <c r="QZW239" s="47"/>
      <c r="QZX239" s="47"/>
      <c r="QZY239" s="48"/>
      <c r="QZZ239" s="49"/>
      <c r="RAA239" s="28"/>
      <c r="RAB239" s="196"/>
      <c r="RAC239" s="119"/>
      <c r="RAD239" s="47"/>
      <c r="RAE239" s="47"/>
      <c r="RAF239" s="48"/>
      <c r="RAG239" s="49"/>
      <c r="RAH239" s="28"/>
      <c r="RAI239" s="196"/>
      <c r="RAJ239" s="119"/>
      <c r="RAK239" s="47"/>
      <c r="RAL239" s="47"/>
      <c r="RAM239" s="48"/>
      <c r="RAN239" s="49"/>
      <c r="RAO239" s="28"/>
      <c r="RAP239" s="196"/>
      <c r="RAQ239" s="119"/>
      <c r="RAR239" s="47"/>
      <c r="RAS239" s="47"/>
      <c r="RAT239" s="48"/>
      <c r="RAU239" s="49"/>
      <c r="RAV239" s="28"/>
      <c r="RAW239" s="196"/>
      <c r="RAX239" s="119"/>
      <c r="RAY239" s="47"/>
      <c r="RAZ239" s="47"/>
      <c r="RBA239" s="48"/>
      <c r="RBB239" s="49"/>
      <c r="RBC239" s="28"/>
      <c r="RBD239" s="196"/>
      <c r="RBE239" s="119"/>
      <c r="RBF239" s="47"/>
      <c r="RBG239" s="47"/>
      <c r="RBH239" s="48"/>
      <c r="RBI239" s="49"/>
      <c r="RBJ239" s="28"/>
      <c r="RBK239" s="196"/>
      <c r="RBL239" s="119"/>
      <c r="RBM239" s="47"/>
      <c r="RBN239" s="47"/>
      <c r="RBO239" s="48"/>
      <c r="RBP239" s="49"/>
      <c r="RBQ239" s="28"/>
      <c r="RBR239" s="196"/>
      <c r="RBS239" s="119"/>
      <c r="RBT239" s="47"/>
      <c r="RBU239" s="47"/>
      <c r="RBV239" s="48"/>
      <c r="RBW239" s="49"/>
      <c r="RBX239" s="28"/>
      <c r="RBY239" s="196"/>
      <c r="RBZ239" s="119"/>
      <c r="RCA239" s="47"/>
      <c r="RCB239" s="47"/>
      <c r="RCC239" s="48"/>
      <c r="RCD239" s="49"/>
      <c r="RCE239" s="28"/>
      <c r="RCF239" s="196"/>
      <c r="RCG239" s="119"/>
      <c r="RCH239" s="47"/>
      <c r="RCI239" s="47"/>
      <c r="RCJ239" s="48"/>
      <c r="RCK239" s="49"/>
      <c r="RCL239" s="28"/>
      <c r="RCM239" s="196"/>
      <c r="RCN239" s="119"/>
      <c r="RCO239" s="47"/>
      <c r="RCP239" s="47"/>
      <c r="RCQ239" s="48"/>
      <c r="RCR239" s="49"/>
      <c r="RCS239" s="28"/>
      <c r="RCT239" s="196"/>
      <c r="RCU239" s="119"/>
      <c r="RCV239" s="47"/>
      <c r="RCW239" s="47"/>
      <c r="RCX239" s="48"/>
      <c r="RCY239" s="49"/>
      <c r="RCZ239" s="28"/>
      <c r="RDA239" s="196"/>
      <c r="RDB239" s="119"/>
      <c r="RDC239" s="47"/>
      <c r="RDD239" s="47"/>
      <c r="RDE239" s="48"/>
      <c r="RDF239" s="49"/>
      <c r="RDG239" s="28"/>
      <c r="RDH239" s="196"/>
      <c r="RDI239" s="119"/>
      <c r="RDJ239" s="47"/>
      <c r="RDK239" s="47"/>
      <c r="RDL239" s="48"/>
      <c r="RDM239" s="49"/>
      <c r="RDN239" s="28"/>
      <c r="RDO239" s="196"/>
      <c r="RDP239" s="119"/>
      <c r="RDQ239" s="47"/>
      <c r="RDR239" s="47"/>
      <c r="RDS239" s="48"/>
      <c r="RDT239" s="49"/>
      <c r="RDU239" s="28"/>
      <c r="RDV239" s="196"/>
      <c r="RDW239" s="119"/>
      <c r="RDX239" s="47"/>
      <c r="RDY239" s="47"/>
      <c r="RDZ239" s="48"/>
      <c r="REA239" s="49"/>
      <c r="REB239" s="28"/>
      <c r="REC239" s="196"/>
      <c r="RED239" s="119"/>
      <c r="REE239" s="47"/>
      <c r="REF239" s="47"/>
      <c r="REG239" s="48"/>
      <c r="REH239" s="49"/>
      <c r="REI239" s="28"/>
      <c r="REJ239" s="196"/>
      <c r="REK239" s="119"/>
      <c r="REL239" s="47"/>
      <c r="REM239" s="47"/>
      <c r="REN239" s="48"/>
      <c r="REO239" s="49"/>
      <c r="REP239" s="28"/>
      <c r="REQ239" s="196"/>
      <c r="RER239" s="119"/>
      <c r="RES239" s="47"/>
      <c r="RET239" s="47"/>
      <c r="REU239" s="48"/>
      <c r="REV239" s="49"/>
      <c r="REW239" s="28"/>
      <c r="REX239" s="196"/>
      <c r="REY239" s="119"/>
      <c r="REZ239" s="47"/>
      <c r="RFA239" s="47"/>
      <c r="RFB239" s="48"/>
      <c r="RFC239" s="49"/>
      <c r="RFD239" s="28"/>
      <c r="RFE239" s="196"/>
      <c r="RFF239" s="119"/>
      <c r="RFG239" s="47"/>
      <c r="RFH239" s="47"/>
      <c r="RFI239" s="48"/>
      <c r="RFJ239" s="49"/>
      <c r="RFK239" s="28"/>
      <c r="RFL239" s="196"/>
      <c r="RFM239" s="119"/>
      <c r="RFN239" s="47"/>
      <c r="RFO239" s="47"/>
      <c r="RFP239" s="48"/>
      <c r="RFQ239" s="49"/>
      <c r="RFR239" s="28"/>
      <c r="RFS239" s="196"/>
      <c r="RFT239" s="119"/>
      <c r="RFU239" s="47"/>
      <c r="RFV239" s="47"/>
      <c r="RFW239" s="48"/>
      <c r="RFX239" s="49"/>
      <c r="RFY239" s="28"/>
      <c r="RFZ239" s="196"/>
      <c r="RGA239" s="119"/>
      <c r="RGB239" s="47"/>
      <c r="RGC239" s="47"/>
      <c r="RGD239" s="48"/>
      <c r="RGE239" s="49"/>
      <c r="RGF239" s="28"/>
      <c r="RGG239" s="196"/>
      <c r="RGH239" s="119"/>
      <c r="RGI239" s="47"/>
      <c r="RGJ239" s="47"/>
      <c r="RGK239" s="48"/>
      <c r="RGL239" s="49"/>
      <c r="RGM239" s="28"/>
      <c r="RGN239" s="196"/>
      <c r="RGO239" s="119"/>
      <c r="RGP239" s="47"/>
      <c r="RGQ239" s="47"/>
      <c r="RGR239" s="48"/>
      <c r="RGS239" s="49"/>
      <c r="RGT239" s="28"/>
      <c r="RGU239" s="196"/>
      <c r="RGV239" s="119"/>
      <c r="RGW239" s="47"/>
      <c r="RGX239" s="47"/>
      <c r="RGY239" s="48"/>
      <c r="RGZ239" s="49"/>
      <c r="RHA239" s="28"/>
      <c r="RHB239" s="196"/>
      <c r="RHC239" s="119"/>
      <c r="RHD239" s="47"/>
      <c r="RHE239" s="47"/>
      <c r="RHF239" s="48"/>
      <c r="RHG239" s="49"/>
      <c r="RHH239" s="28"/>
      <c r="RHI239" s="196"/>
      <c r="RHJ239" s="119"/>
      <c r="RHK239" s="47"/>
      <c r="RHL239" s="47"/>
      <c r="RHM239" s="48"/>
      <c r="RHN239" s="49"/>
      <c r="RHO239" s="28"/>
      <c r="RHP239" s="196"/>
      <c r="RHQ239" s="119"/>
      <c r="RHR239" s="47"/>
      <c r="RHS239" s="47"/>
      <c r="RHT239" s="48"/>
      <c r="RHU239" s="49"/>
      <c r="RHV239" s="28"/>
      <c r="RHW239" s="196"/>
      <c r="RHX239" s="119"/>
      <c r="RHY239" s="47"/>
      <c r="RHZ239" s="47"/>
      <c r="RIA239" s="48"/>
      <c r="RIB239" s="49"/>
      <c r="RIC239" s="28"/>
      <c r="RID239" s="196"/>
      <c r="RIE239" s="119"/>
      <c r="RIF239" s="47"/>
      <c r="RIG239" s="47"/>
      <c r="RIH239" s="48"/>
      <c r="RII239" s="49"/>
      <c r="RIJ239" s="28"/>
      <c r="RIK239" s="196"/>
      <c r="RIL239" s="119"/>
      <c r="RIM239" s="47"/>
      <c r="RIN239" s="47"/>
      <c r="RIO239" s="48"/>
      <c r="RIP239" s="49"/>
      <c r="RIQ239" s="28"/>
      <c r="RIR239" s="196"/>
      <c r="RIS239" s="119"/>
      <c r="RIT239" s="47"/>
      <c r="RIU239" s="47"/>
      <c r="RIV239" s="48"/>
      <c r="RIW239" s="49"/>
      <c r="RIX239" s="28"/>
      <c r="RIY239" s="196"/>
      <c r="RIZ239" s="119"/>
      <c r="RJA239" s="47"/>
      <c r="RJB239" s="47"/>
      <c r="RJC239" s="48"/>
      <c r="RJD239" s="49"/>
      <c r="RJE239" s="28"/>
      <c r="RJF239" s="196"/>
      <c r="RJG239" s="119"/>
      <c r="RJH239" s="47"/>
      <c r="RJI239" s="47"/>
      <c r="RJJ239" s="48"/>
      <c r="RJK239" s="49"/>
      <c r="RJL239" s="28"/>
      <c r="RJM239" s="196"/>
      <c r="RJN239" s="119"/>
      <c r="RJO239" s="47"/>
      <c r="RJP239" s="47"/>
      <c r="RJQ239" s="48"/>
      <c r="RJR239" s="49"/>
      <c r="RJS239" s="28"/>
      <c r="RJT239" s="196"/>
      <c r="RJU239" s="119"/>
      <c r="RJV239" s="47"/>
      <c r="RJW239" s="47"/>
      <c r="RJX239" s="48"/>
      <c r="RJY239" s="49"/>
      <c r="RJZ239" s="28"/>
      <c r="RKA239" s="196"/>
      <c r="RKB239" s="119"/>
      <c r="RKC239" s="47"/>
      <c r="RKD239" s="47"/>
      <c r="RKE239" s="48"/>
      <c r="RKF239" s="49"/>
      <c r="RKG239" s="28"/>
      <c r="RKH239" s="196"/>
      <c r="RKI239" s="119"/>
      <c r="RKJ239" s="47"/>
      <c r="RKK239" s="47"/>
      <c r="RKL239" s="48"/>
      <c r="RKM239" s="49"/>
      <c r="RKN239" s="28"/>
      <c r="RKO239" s="196"/>
      <c r="RKP239" s="119"/>
      <c r="RKQ239" s="47"/>
      <c r="RKR239" s="47"/>
      <c r="RKS239" s="48"/>
      <c r="RKT239" s="49"/>
      <c r="RKU239" s="28"/>
      <c r="RKV239" s="196"/>
      <c r="RKW239" s="119"/>
      <c r="RKX239" s="47"/>
      <c r="RKY239" s="47"/>
      <c r="RKZ239" s="48"/>
      <c r="RLA239" s="49"/>
      <c r="RLB239" s="28"/>
      <c r="RLC239" s="196"/>
      <c r="RLD239" s="119"/>
      <c r="RLE239" s="47"/>
      <c r="RLF239" s="47"/>
      <c r="RLG239" s="48"/>
      <c r="RLH239" s="49"/>
      <c r="RLI239" s="28"/>
      <c r="RLJ239" s="196"/>
      <c r="RLK239" s="119"/>
      <c r="RLL239" s="47"/>
      <c r="RLM239" s="47"/>
      <c r="RLN239" s="48"/>
      <c r="RLO239" s="49"/>
      <c r="RLP239" s="28"/>
      <c r="RLQ239" s="196"/>
      <c r="RLR239" s="119"/>
      <c r="RLS239" s="47"/>
      <c r="RLT239" s="47"/>
      <c r="RLU239" s="48"/>
      <c r="RLV239" s="49"/>
      <c r="RLW239" s="28"/>
      <c r="RLX239" s="196"/>
      <c r="RLY239" s="119"/>
      <c r="RLZ239" s="47"/>
      <c r="RMA239" s="47"/>
      <c r="RMB239" s="48"/>
      <c r="RMC239" s="49"/>
      <c r="RMD239" s="28"/>
      <c r="RME239" s="196"/>
      <c r="RMF239" s="119"/>
      <c r="RMG239" s="47"/>
      <c r="RMH239" s="47"/>
      <c r="RMI239" s="48"/>
      <c r="RMJ239" s="49"/>
      <c r="RMK239" s="28"/>
      <c r="RML239" s="196"/>
      <c r="RMM239" s="119"/>
      <c r="RMN239" s="47"/>
      <c r="RMO239" s="47"/>
      <c r="RMP239" s="48"/>
      <c r="RMQ239" s="49"/>
      <c r="RMR239" s="28"/>
      <c r="RMS239" s="196"/>
      <c r="RMT239" s="119"/>
      <c r="RMU239" s="47"/>
      <c r="RMV239" s="47"/>
      <c r="RMW239" s="48"/>
      <c r="RMX239" s="49"/>
      <c r="RMY239" s="28"/>
      <c r="RMZ239" s="196"/>
      <c r="RNA239" s="119"/>
      <c r="RNB239" s="47"/>
      <c r="RNC239" s="47"/>
      <c r="RND239" s="48"/>
      <c r="RNE239" s="49"/>
      <c r="RNF239" s="28"/>
      <c r="RNG239" s="196"/>
      <c r="RNH239" s="119"/>
      <c r="RNI239" s="47"/>
      <c r="RNJ239" s="47"/>
      <c r="RNK239" s="48"/>
      <c r="RNL239" s="49"/>
      <c r="RNM239" s="28"/>
      <c r="RNN239" s="196"/>
      <c r="RNO239" s="119"/>
      <c r="RNP239" s="47"/>
      <c r="RNQ239" s="47"/>
      <c r="RNR239" s="48"/>
      <c r="RNS239" s="49"/>
      <c r="RNT239" s="28"/>
      <c r="RNU239" s="196"/>
      <c r="RNV239" s="119"/>
      <c r="RNW239" s="47"/>
      <c r="RNX239" s="47"/>
      <c r="RNY239" s="48"/>
      <c r="RNZ239" s="49"/>
      <c r="ROA239" s="28"/>
      <c r="ROB239" s="196"/>
      <c r="ROC239" s="119"/>
      <c r="ROD239" s="47"/>
      <c r="ROE239" s="47"/>
      <c r="ROF239" s="48"/>
      <c r="ROG239" s="49"/>
      <c r="ROH239" s="28"/>
      <c r="ROI239" s="196"/>
      <c r="ROJ239" s="119"/>
      <c r="ROK239" s="47"/>
      <c r="ROL239" s="47"/>
      <c r="ROM239" s="48"/>
      <c r="RON239" s="49"/>
      <c r="ROO239" s="28"/>
      <c r="ROP239" s="196"/>
      <c r="ROQ239" s="119"/>
      <c r="ROR239" s="47"/>
      <c r="ROS239" s="47"/>
      <c r="ROT239" s="48"/>
      <c r="ROU239" s="49"/>
      <c r="ROV239" s="28"/>
      <c r="ROW239" s="196"/>
      <c r="ROX239" s="119"/>
      <c r="ROY239" s="47"/>
      <c r="ROZ239" s="47"/>
      <c r="RPA239" s="48"/>
      <c r="RPB239" s="49"/>
      <c r="RPC239" s="28"/>
      <c r="RPD239" s="196"/>
      <c r="RPE239" s="119"/>
      <c r="RPF239" s="47"/>
      <c r="RPG239" s="47"/>
      <c r="RPH239" s="48"/>
      <c r="RPI239" s="49"/>
      <c r="RPJ239" s="28"/>
      <c r="RPK239" s="196"/>
      <c r="RPL239" s="119"/>
      <c r="RPM239" s="47"/>
      <c r="RPN239" s="47"/>
      <c r="RPO239" s="48"/>
      <c r="RPP239" s="49"/>
      <c r="RPQ239" s="28"/>
      <c r="RPR239" s="196"/>
      <c r="RPS239" s="119"/>
      <c r="RPT239" s="47"/>
      <c r="RPU239" s="47"/>
      <c r="RPV239" s="48"/>
      <c r="RPW239" s="49"/>
      <c r="RPX239" s="28"/>
      <c r="RPY239" s="196"/>
      <c r="RPZ239" s="119"/>
      <c r="RQA239" s="47"/>
      <c r="RQB239" s="47"/>
      <c r="RQC239" s="48"/>
      <c r="RQD239" s="49"/>
      <c r="RQE239" s="28"/>
      <c r="RQF239" s="196"/>
      <c r="RQG239" s="119"/>
      <c r="RQH239" s="47"/>
      <c r="RQI239" s="47"/>
      <c r="RQJ239" s="48"/>
      <c r="RQK239" s="49"/>
      <c r="RQL239" s="28"/>
      <c r="RQM239" s="196"/>
      <c r="RQN239" s="119"/>
      <c r="RQO239" s="47"/>
      <c r="RQP239" s="47"/>
      <c r="RQQ239" s="48"/>
      <c r="RQR239" s="49"/>
      <c r="RQS239" s="28"/>
      <c r="RQT239" s="196"/>
      <c r="RQU239" s="119"/>
      <c r="RQV239" s="47"/>
      <c r="RQW239" s="47"/>
      <c r="RQX239" s="48"/>
      <c r="RQY239" s="49"/>
      <c r="RQZ239" s="28"/>
      <c r="RRA239" s="196"/>
      <c r="RRB239" s="119"/>
      <c r="RRC239" s="47"/>
      <c r="RRD239" s="47"/>
      <c r="RRE239" s="48"/>
      <c r="RRF239" s="49"/>
      <c r="RRG239" s="28"/>
      <c r="RRH239" s="196"/>
      <c r="RRI239" s="119"/>
      <c r="RRJ239" s="47"/>
      <c r="RRK239" s="47"/>
      <c r="RRL239" s="48"/>
      <c r="RRM239" s="49"/>
      <c r="RRN239" s="28"/>
      <c r="RRO239" s="196"/>
      <c r="RRP239" s="119"/>
      <c r="RRQ239" s="47"/>
      <c r="RRR239" s="47"/>
      <c r="RRS239" s="48"/>
      <c r="RRT239" s="49"/>
      <c r="RRU239" s="28"/>
      <c r="RRV239" s="196"/>
      <c r="RRW239" s="119"/>
      <c r="RRX239" s="47"/>
      <c r="RRY239" s="47"/>
      <c r="RRZ239" s="48"/>
      <c r="RSA239" s="49"/>
      <c r="RSB239" s="28"/>
      <c r="RSC239" s="196"/>
      <c r="RSD239" s="119"/>
      <c r="RSE239" s="47"/>
      <c r="RSF239" s="47"/>
      <c r="RSG239" s="48"/>
      <c r="RSH239" s="49"/>
      <c r="RSI239" s="28"/>
      <c r="RSJ239" s="196"/>
      <c r="RSK239" s="119"/>
      <c r="RSL239" s="47"/>
      <c r="RSM239" s="47"/>
      <c r="RSN239" s="48"/>
      <c r="RSO239" s="49"/>
      <c r="RSP239" s="28"/>
      <c r="RSQ239" s="196"/>
      <c r="RSR239" s="119"/>
      <c r="RSS239" s="47"/>
      <c r="RST239" s="47"/>
      <c r="RSU239" s="48"/>
      <c r="RSV239" s="49"/>
      <c r="RSW239" s="28"/>
      <c r="RSX239" s="196"/>
      <c r="RSY239" s="119"/>
      <c r="RSZ239" s="47"/>
      <c r="RTA239" s="47"/>
      <c r="RTB239" s="48"/>
      <c r="RTC239" s="49"/>
      <c r="RTD239" s="28"/>
      <c r="RTE239" s="196"/>
      <c r="RTF239" s="119"/>
      <c r="RTG239" s="47"/>
      <c r="RTH239" s="47"/>
      <c r="RTI239" s="48"/>
      <c r="RTJ239" s="49"/>
      <c r="RTK239" s="28"/>
      <c r="RTL239" s="196"/>
      <c r="RTM239" s="119"/>
      <c r="RTN239" s="47"/>
      <c r="RTO239" s="47"/>
      <c r="RTP239" s="48"/>
      <c r="RTQ239" s="49"/>
      <c r="RTR239" s="28"/>
      <c r="RTS239" s="196"/>
      <c r="RTT239" s="119"/>
      <c r="RTU239" s="47"/>
      <c r="RTV239" s="47"/>
      <c r="RTW239" s="48"/>
      <c r="RTX239" s="49"/>
      <c r="RTY239" s="28"/>
      <c r="RTZ239" s="196"/>
      <c r="RUA239" s="119"/>
      <c r="RUB239" s="47"/>
      <c r="RUC239" s="47"/>
      <c r="RUD239" s="48"/>
      <c r="RUE239" s="49"/>
      <c r="RUF239" s="28"/>
      <c r="RUG239" s="196"/>
      <c r="RUH239" s="119"/>
      <c r="RUI239" s="47"/>
      <c r="RUJ239" s="47"/>
      <c r="RUK239" s="48"/>
      <c r="RUL239" s="49"/>
      <c r="RUM239" s="28"/>
      <c r="RUN239" s="196"/>
      <c r="RUO239" s="119"/>
      <c r="RUP239" s="47"/>
      <c r="RUQ239" s="47"/>
      <c r="RUR239" s="48"/>
      <c r="RUS239" s="49"/>
      <c r="RUT239" s="28"/>
      <c r="RUU239" s="196"/>
      <c r="RUV239" s="119"/>
      <c r="RUW239" s="47"/>
      <c r="RUX239" s="47"/>
      <c r="RUY239" s="48"/>
      <c r="RUZ239" s="49"/>
      <c r="RVA239" s="28"/>
      <c r="RVB239" s="196"/>
      <c r="RVC239" s="119"/>
      <c r="RVD239" s="47"/>
      <c r="RVE239" s="47"/>
      <c r="RVF239" s="48"/>
      <c r="RVG239" s="49"/>
      <c r="RVH239" s="28"/>
      <c r="RVI239" s="196"/>
      <c r="RVJ239" s="119"/>
      <c r="RVK239" s="47"/>
      <c r="RVL239" s="47"/>
      <c r="RVM239" s="48"/>
      <c r="RVN239" s="49"/>
      <c r="RVO239" s="28"/>
      <c r="RVP239" s="196"/>
      <c r="RVQ239" s="119"/>
      <c r="RVR239" s="47"/>
      <c r="RVS239" s="47"/>
      <c r="RVT239" s="48"/>
      <c r="RVU239" s="49"/>
      <c r="RVV239" s="28"/>
      <c r="RVW239" s="196"/>
      <c r="RVX239" s="119"/>
      <c r="RVY239" s="47"/>
      <c r="RVZ239" s="47"/>
      <c r="RWA239" s="48"/>
      <c r="RWB239" s="49"/>
      <c r="RWC239" s="28"/>
      <c r="RWD239" s="196"/>
      <c r="RWE239" s="119"/>
      <c r="RWF239" s="47"/>
      <c r="RWG239" s="47"/>
      <c r="RWH239" s="48"/>
      <c r="RWI239" s="49"/>
      <c r="RWJ239" s="28"/>
      <c r="RWK239" s="196"/>
      <c r="RWL239" s="119"/>
      <c r="RWM239" s="47"/>
      <c r="RWN239" s="47"/>
      <c r="RWO239" s="48"/>
      <c r="RWP239" s="49"/>
      <c r="RWQ239" s="28"/>
      <c r="RWR239" s="196"/>
      <c r="RWS239" s="119"/>
      <c r="RWT239" s="47"/>
      <c r="RWU239" s="47"/>
      <c r="RWV239" s="48"/>
      <c r="RWW239" s="49"/>
      <c r="RWX239" s="28"/>
      <c r="RWY239" s="196"/>
      <c r="RWZ239" s="119"/>
      <c r="RXA239" s="47"/>
      <c r="RXB239" s="47"/>
      <c r="RXC239" s="48"/>
      <c r="RXD239" s="49"/>
      <c r="RXE239" s="28"/>
      <c r="RXF239" s="196"/>
      <c r="RXG239" s="119"/>
      <c r="RXH239" s="47"/>
      <c r="RXI239" s="47"/>
      <c r="RXJ239" s="48"/>
      <c r="RXK239" s="49"/>
      <c r="RXL239" s="28"/>
      <c r="RXM239" s="196"/>
      <c r="RXN239" s="119"/>
      <c r="RXO239" s="47"/>
      <c r="RXP239" s="47"/>
      <c r="RXQ239" s="48"/>
      <c r="RXR239" s="49"/>
      <c r="RXS239" s="28"/>
      <c r="RXT239" s="196"/>
      <c r="RXU239" s="119"/>
      <c r="RXV239" s="47"/>
      <c r="RXW239" s="47"/>
      <c r="RXX239" s="48"/>
      <c r="RXY239" s="49"/>
      <c r="RXZ239" s="28"/>
      <c r="RYA239" s="196"/>
      <c r="RYB239" s="119"/>
      <c r="RYC239" s="47"/>
      <c r="RYD239" s="47"/>
      <c r="RYE239" s="48"/>
      <c r="RYF239" s="49"/>
      <c r="RYG239" s="28"/>
      <c r="RYH239" s="196"/>
      <c r="RYI239" s="119"/>
      <c r="RYJ239" s="47"/>
      <c r="RYK239" s="47"/>
      <c r="RYL239" s="48"/>
      <c r="RYM239" s="49"/>
      <c r="RYN239" s="28"/>
      <c r="RYO239" s="196"/>
      <c r="RYP239" s="119"/>
      <c r="RYQ239" s="47"/>
      <c r="RYR239" s="47"/>
      <c r="RYS239" s="48"/>
      <c r="RYT239" s="49"/>
      <c r="RYU239" s="28"/>
      <c r="RYV239" s="196"/>
      <c r="RYW239" s="119"/>
      <c r="RYX239" s="47"/>
      <c r="RYY239" s="47"/>
      <c r="RYZ239" s="48"/>
      <c r="RZA239" s="49"/>
      <c r="RZB239" s="28"/>
      <c r="RZC239" s="196"/>
      <c r="RZD239" s="119"/>
      <c r="RZE239" s="47"/>
      <c r="RZF239" s="47"/>
      <c r="RZG239" s="48"/>
      <c r="RZH239" s="49"/>
      <c r="RZI239" s="28"/>
      <c r="RZJ239" s="196"/>
      <c r="RZK239" s="119"/>
      <c r="RZL239" s="47"/>
      <c r="RZM239" s="47"/>
      <c r="RZN239" s="48"/>
      <c r="RZO239" s="49"/>
      <c r="RZP239" s="28"/>
      <c r="RZQ239" s="196"/>
      <c r="RZR239" s="119"/>
      <c r="RZS239" s="47"/>
      <c r="RZT239" s="47"/>
      <c r="RZU239" s="48"/>
      <c r="RZV239" s="49"/>
      <c r="RZW239" s="28"/>
      <c r="RZX239" s="196"/>
      <c r="RZY239" s="119"/>
      <c r="RZZ239" s="47"/>
      <c r="SAA239" s="47"/>
      <c r="SAB239" s="48"/>
      <c r="SAC239" s="49"/>
      <c r="SAD239" s="28"/>
      <c r="SAE239" s="196"/>
      <c r="SAF239" s="119"/>
      <c r="SAG239" s="47"/>
      <c r="SAH239" s="47"/>
      <c r="SAI239" s="48"/>
      <c r="SAJ239" s="49"/>
      <c r="SAK239" s="28"/>
      <c r="SAL239" s="196"/>
      <c r="SAM239" s="119"/>
      <c r="SAN239" s="47"/>
      <c r="SAO239" s="47"/>
      <c r="SAP239" s="48"/>
      <c r="SAQ239" s="49"/>
      <c r="SAR239" s="28"/>
      <c r="SAS239" s="196"/>
      <c r="SAT239" s="119"/>
      <c r="SAU239" s="47"/>
      <c r="SAV239" s="47"/>
      <c r="SAW239" s="48"/>
      <c r="SAX239" s="49"/>
      <c r="SAY239" s="28"/>
      <c r="SAZ239" s="196"/>
      <c r="SBA239" s="119"/>
      <c r="SBB239" s="47"/>
      <c r="SBC239" s="47"/>
      <c r="SBD239" s="48"/>
      <c r="SBE239" s="49"/>
      <c r="SBF239" s="28"/>
      <c r="SBG239" s="196"/>
      <c r="SBH239" s="119"/>
      <c r="SBI239" s="47"/>
      <c r="SBJ239" s="47"/>
      <c r="SBK239" s="48"/>
      <c r="SBL239" s="49"/>
      <c r="SBM239" s="28"/>
      <c r="SBN239" s="196"/>
      <c r="SBO239" s="119"/>
      <c r="SBP239" s="47"/>
      <c r="SBQ239" s="47"/>
      <c r="SBR239" s="48"/>
      <c r="SBS239" s="49"/>
      <c r="SBT239" s="28"/>
      <c r="SBU239" s="196"/>
      <c r="SBV239" s="119"/>
      <c r="SBW239" s="47"/>
      <c r="SBX239" s="47"/>
      <c r="SBY239" s="48"/>
      <c r="SBZ239" s="49"/>
      <c r="SCA239" s="28"/>
      <c r="SCB239" s="196"/>
      <c r="SCC239" s="119"/>
      <c r="SCD239" s="47"/>
      <c r="SCE239" s="47"/>
      <c r="SCF239" s="48"/>
      <c r="SCG239" s="49"/>
      <c r="SCH239" s="28"/>
      <c r="SCI239" s="196"/>
      <c r="SCJ239" s="119"/>
      <c r="SCK239" s="47"/>
      <c r="SCL239" s="47"/>
      <c r="SCM239" s="48"/>
      <c r="SCN239" s="49"/>
      <c r="SCO239" s="28"/>
      <c r="SCP239" s="196"/>
      <c r="SCQ239" s="119"/>
      <c r="SCR239" s="47"/>
      <c r="SCS239" s="47"/>
      <c r="SCT239" s="48"/>
      <c r="SCU239" s="49"/>
      <c r="SCV239" s="28"/>
      <c r="SCW239" s="196"/>
      <c r="SCX239" s="119"/>
      <c r="SCY239" s="47"/>
      <c r="SCZ239" s="47"/>
      <c r="SDA239" s="48"/>
      <c r="SDB239" s="49"/>
      <c r="SDC239" s="28"/>
      <c r="SDD239" s="196"/>
      <c r="SDE239" s="119"/>
      <c r="SDF239" s="47"/>
      <c r="SDG239" s="47"/>
      <c r="SDH239" s="48"/>
      <c r="SDI239" s="49"/>
      <c r="SDJ239" s="28"/>
      <c r="SDK239" s="196"/>
      <c r="SDL239" s="119"/>
      <c r="SDM239" s="47"/>
      <c r="SDN239" s="47"/>
      <c r="SDO239" s="48"/>
      <c r="SDP239" s="49"/>
      <c r="SDQ239" s="28"/>
      <c r="SDR239" s="196"/>
      <c r="SDS239" s="119"/>
      <c r="SDT239" s="47"/>
      <c r="SDU239" s="47"/>
      <c r="SDV239" s="48"/>
      <c r="SDW239" s="49"/>
      <c r="SDX239" s="28"/>
      <c r="SDY239" s="196"/>
      <c r="SDZ239" s="119"/>
      <c r="SEA239" s="47"/>
      <c r="SEB239" s="47"/>
      <c r="SEC239" s="48"/>
      <c r="SED239" s="49"/>
      <c r="SEE239" s="28"/>
      <c r="SEF239" s="196"/>
      <c r="SEG239" s="119"/>
      <c r="SEH239" s="47"/>
      <c r="SEI239" s="47"/>
      <c r="SEJ239" s="48"/>
      <c r="SEK239" s="49"/>
      <c r="SEL239" s="28"/>
      <c r="SEM239" s="196"/>
      <c r="SEN239" s="119"/>
      <c r="SEO239" s="47"/>
      <c r="SEP239" s="47"/>
      <c r="SEQ239" s="48"/>
      <c r="SER239" s="49"/>
      <c r="SES239" s="28"/>
      <c r="SET239" s="196"/>
      <c r="SEU239" s="119"/>
      <c r="SEV239" s="47"/>
      <c r="SEW239" s="47"/>
      <c r="SEX239" s="48"/>
      <c r="SEY239" s="49"/>
      <c r="SEZ239" s="28"/>
      <c r="SFA239" s="196"/>
      <c r="SFB239" s="119"/>
      <c r="SFC239" s="47"/>
      <c r="SFD239" s="47"/>
      <c r="SFE239" s="48"/>
      <c r="SFF239" s="49"/>
      <c r="SFG239" s="28"/>
      <c r="SFH239" s="196"/>
      <c r="SFI239" s="119"/>
      <c r="SFJ239" s="47"/>
      <c r="SFK239" s="47"/>
      <c r="SFL239" s="48"/>
      <c r="SFM239" s="49"/>
      <c r="SFN239" s="28"/>
      <c r="SFO239" s="196"/>
      <c r="SFP239" s="119"/>
      <c r="SFQ239" s="47"/>
      <c r="SFR239" s="47"/>
      <c r="SFS239" s="48"/>
      <c r="SFT239" s="49"/>
      <c r="SFU239" s="28"/>
      <c r="SFV239" s="196"/>
      <c r="SFW239" s="119"/>
      <c r="SFX239" s="47"/>
      <c r="SFY239" s="47"/>
      <c r="SFZ239" s="48"/>
      <c r="SGA239" s="49"/>
      <c r="SGB239" s="28"/>
      <c r="SGC239" s="196"/>
      <c r="SGD239" s="119"/>
      <c r="SGE239" s="47"/>
      <c r="SGF239" s="47"/>
      <c r="SGG239" s="48"/>
      <c r="SGH239" s="49"/>
      <c r="SGI239" s="28"/>
      <c r="SGJ239" s="196"/>
      <c r="SGK239" s="119"/>
      <c r="SGL239" s="47"/>
      <c r="SGM239" s="47"/>
      <c r="SGN239" s="48"/>
      <c r="SGO239" s="49"/>
      <c r="SGP239" s="28"/>
      <c r="SGQ239" s="196"/>
      <c r="SGR239" s="119"/>
      <c r="SGS239" s="47"/>
      <c r="SGT239" s="47"/>
      <c r="SGU239" s="48"/>
      <c r="SGV239" s="49"/>
      <c r="SGW239" s="28"/>
      <c r="SGX239" s="196"/>
      <c r="SGY239" s="119"/>
      <c r="SGZ239" s="47"/>
      <c r="SHA239" s="47"/>
      <c r="SHB239" s="48"/>
      <c r="SHC239" s="49"/>
      <c r="SHD239" s="28"/>
      <c r="SHE239" s="196"/>
      <c r="SHF239" s="119"/>
      <c r="SHG239" s="47"/>
      <c r="SHH239" s="47"/>
      <c r="SHI239" s="48"/>
      <c r="SHJ239" s="49"/>
      <c r="SHK239" s="28"/>
      <c r="SHL239" s="196"/>
      <c r="SHM239" s="119"/>
      <c r="SHN239" s="47"/>
      <c r="SHO239" s="47"/>
      <c r="SHP239" s="48"/>
      <c r="SHQ239" s="49"/>
      <c r="SHR239" s="28"/>
      <c r="SHS239" s="196"/>
      <c r="SHT239" s="119"/>
      <c r="SHU239" s="47"/>
      <c r="SHV239" s="47"/>
      <c r="SHW239" s="48"/>
      <c r="SHX239" s="49"/>
      <c r="SHY239" s="28"/>
      <c r="SHZ239" s="196"/>
      <c r="SIA239" s="119"/>
      <c r="SIB239" s="47"/>
      <c r="SIC239" s="47"/>
      <c r="SID239" s="48"/>
      <c r="SIE239" s="49"/>
      <c r="SIF239" s="28"/>
      <c r="SIG239" s="196"/>
      <c r="SIH239" s="119"/>
      <c r="SII239" s="47"/>
      <c r="SIJ239" s="47"/>
      <c r="SIK239" s="48"/>
      <c r="SIL239" s="49"/>
      <c r="SIM239" s="28"/>
      <c r="SIN239" s="196"/>
      <c r="SIO239" s="119"/>
      <c r="SIP239" s="47"/>
      <c r="SIQ239" s="47"/>
      <c r="SIR239" s="48"/>
      <c r="SIS239" s="49"/>
      <c r="SIT239" s="28"/>
      <c r="SIU239" s="196"/>
      <c r="SIV239" s="119"/>
      <c r="SIW239" s="47"/>
      <c r="SIX239" s="47"/>
      <c r="SIY239" s="48"/>
      <c r="SIZ239" s="49"/>
      <c r="SJA239" s="28"/>
      <c r="SJB239" s="196"/>
      <c r="SJC239" s="119"/>
      <c r="SJD239" s="47"/>
      <c r="SJE239" s="47"/>
      <c r="SJF239" s="48"/>
      <c r="SJG239" s="49"/>
      <c r="SJH239" s="28"/>
      <c r="SJI239" s="196"/>
      <c r="SJJ239" s="119"/>
      <c r="SJK239" s="47"/>
      <c r="SJL239" s="47"/>
      <c r="SJM239" s="48"/>
      <c r="SJN239" s="49"/>
      <c r="SJO239" s="28"/>
      <c r="SJP239" s="196"/>
      <c r="SJQ239" s="119"/>
      <c r="SJR239" s="47"/>
      <c r="SJS239" s="47"/>
      <c r="SJT239" s="48"/>
      <c r="SJU239" s="49"/>
      <c r="SJV239" s="28"/>
      <c r="SJW239" s="196"/>
      <c r="SJX239" s="119"/>
      <c r="SJY239" s="47"/>
      <c r="SJZ239" s="47"/>
      <c r="SKA239" s="48"/>
      <c r="SKB239" s="49"/>
      <c r="SKC239" s="28"/>
      <c r="SKD239" s="196"/>
      <c r="SKE239" s="119"/>
      <c r="SKF239" s="47"/>
      <c r="SKG239" s="47"/>
      <c r="SKH239" s="48"/>
      <c r="SKI239" s="49"/>
      <c r="SKJ239" s="28"/>
      <c r="SKK239" s="196"/>
      <c r="SKL239" s="119"/>
      <c r="SKM239" s="47"/>
      <c r="SKN239" s="47"/>
      <c r="SKO239" s="48"/>
      <c r="SKP239" s="49"/>
      <c r="SKQ239" s="28"/>
      <c r="SKR239" s="196"/>
      <c r="SKS239" s="119"/>
      <c r="SKT239" s="47"/>
      <c r="SKU239" s="47"/>
      <c r="SKV239" s="48"/>
      <c r="SKW239" s="49"/>
      <c r="SKX239" s="28"/>
      <c r="SKY239" s="196"/>
      <c r="SKZ239" s="119"/>
      <c r="SLA239" s="47"/>
      <c r="SLB239" s="47"/>
      <c r="SLC239" s="48"/>
      <c r="SLD239" s="49"/>
      <c r="SLE239" s="28"/>
      <c r="SLF239" s="196"/>
      <c r="SLG239" s="119"/>
      <c r="SLH239" s="47"/>
      <c r="SLI239" s="47"/>
      <c r="SLJ239" s="48"/>
      <c r="SLK239" s="49"/>
      <c r="SLL239" s="28"/>
      <c r="SLM239" s="196"/>
      <c r="SLN239" s="119"/>
      <c r="SLO239" s="47"/>
      <c r="SLP239" s="47"/>
      <c r="SLQ239" s="48"/>
      <c r="SLR239" s="49"/>
      <c r="SLS239" s="28"/>
      <c r="SLT239" s="196"/>
      <c r="SLU239" s="119"/>
      <c r="SLV239" s="47"/>
      <c r="SLW239" s="47"/>
      <c r="SLX239" s="48"/>
      <c r="SLY239" s="49"/>
      <c r="SLZ239" s="28"/>
      <c r="SMA239" s="196"/>
      <c r="SMB239" s="119"/>
      <c r="SMC239" s="47"/>
      <c r="SMD239" s="47"/>
      <c r="SME239" s="48"/>
      <c r="SMF239" s="49"/>
      <c r="SMG239" s="28"/>
      <c r="SMH239" s="196"/>
      <c r="SMI239" s="119"/>
      <c r="SMJ239" s="47"/>
      <c r="SMK239" s="47"/>
      <c r="SML239" s="48"/>
      <c r="SMM239" s="49"/>
      <c r="SMN239" s="28"/>
      <c r="SMO239" s="196"/>
      <c r="SMP239" s="119"/>
      <c r="SMQ239" s="47"/>
      <c r="SMR239" s="47"/>
      <c r="SMS239" s="48"/>
      <c r="SMT239" s="49"/>
      <c r="SMU239" s="28"/>
      <c r="SMV239" s="196"/>
      <c r="SMW239" s="119"/>
      <c r="SMX239" s="47"/>
      <c r="SMY239" s="47"/>
      <c r="SMZ239" s="48"/>
      <c r="SNA239" s="49"/>
      <c r="SNB239" s="28"/>
      <c r="SNC239" s="196"/>
      <c r="SND239" s="119"/>
      <c r="SNE239" s="47"/>
      <c r="SNF239" s="47"/>
      <c r="SNG239" s="48"/>
      <c r="SNH239" s="49"/>
      <c r="SNI239" s="28"/>
      <c r="SNJ239" s="196"/>
      <c r="SNK239" s="119"/>
      <c r="SNL239" s="47"/>
      <c r="SNM239" s="47"/>
      <c r="SNN239" s="48"/>
      <c r="SNO239" s="49"/>
      <c r="SNP239" s="28"/>
      <c r="SNQ239" s="196"/>
      <c r="SNR239" s="119"/>
      <c r="SNS239" s="47"/>
      <c r="SNT239" s="47"/>
      <c r="SNU239" s="48"/>
      <c r="SNV239" s="49"/>
      <c r="SNW239" s="28"/>
      <c r="SNX239" s="196"/>
      <c r="SNY239" s="119"/>
      <c r="SNZ239" s="47"/>
      <c r="SOA239" s="47"/>
      <c r="SOB239" s="48"/>
      <c r="SOC239" s="49"/>
      <c r="SOD239" s="28"/>
      <c r="SOE239" s="196"/>
      <c r="SOF239" s="119"/>
      <c r="SOG239" s="47"/>
      <c r="SOH239" s="47"/>
      <c r="SOI239" s="48"/>
      <c r="SOJ239" s="49"/>
      <c r="SOK239" s="28"/>
      <c r="SOL239" s="196"/>
      <c r="SOM239" s="119"/>
      <c r="SON239" s="47"/>
      <c r="SOO239" s="47"/>
      <c r="SOP239" s="48"/>
      <c r="SOQ239" s="49"/>
      <c r="SOR239" s="28"/>
      <c r="SOS239" s="196"/>
      <c r="SOT239" s="119"/>
      <c r="SOU239" s="47"/>
      <c r="SOV239" s="47"/>
      <c r="SOW239" s="48"/>
      <c r="SOX239" s="49"/>
      <c r="SOY239" s="28"/>
      <c r="SOZ239" s="196"/>
      <c r="SPA239" s="119"/>
      <c r="SPB239" s="47"/>
      <c r="SPC239" s="47"/>
      <c r="SPD239" s="48"/>
      <c r="SPE239" s="49"/>
      <c r="SPF239" s="28"/>
      <c r="SPG239" s="196"/>
      <c r="SPH239" s="119"/>
      <c r="SPI239" s="47"/>
      <c r="SPJ239" s="47"/>
      <c r="SPK239" s="48"/>
      <c r="SPL239" s="49"/>
      <c r="SPM239" s="28"/>
      <c r="SPN239" s="196"/>
      <c r="SPO239" s="119"/>
      <c r="SPP239" s="47"/>
      <c r="SPQ239" s="47"/>
      <c r="SPR239" s="48"/>
      <c r="SPS239" s="49"/>
      <c r="SPT239" s="28"/>
      <c r="SPU239" s="196"/>
      <c r="SPV239" s="119"/>
      <c r="SPW239" s="47"/>
      <c r="SPX239" s="47"/>
      <c r="SPY239" s="48"/>
      <c r="SPZ239" s="49"/>
      <c r="SQA239" s="28"/>
      <c r="SQB239" s="196"/>
      <c r="SQC239" s="119"/>
      <c r="SQD239" s="47"/>
      <c r="SQE239" s="47"/>
      <c r="SQF239" s="48"/>
      <c r="SQG239" s="49"/>
      <c r="SQH239" s="28"/>
      <c r="SQI239" s="196"/>
      <c r="SQJ239" s="119"/>
      <c r="SQK239" s="47"/>
      <c r="SQL239" s="47"/>
      <c r="SQM239" s="48"/>
      <c r="SQN239" s="49"/>
      <c r="SQO239" s="28"/>
      <c r="SQP239" s="196"/>
      <c r="SQQ239" s="119"/>
      <c r="SQR239" s="47"/>
      <c r="SQS239" s="47"/>
      <c r="SQT239" s="48"/>
      <c r="SQU239" s="49"/>
      <c r="SQV239" s="28"/>
      <c r="SQW239" s="196"/>
      <c r="SQX239" s="119"/>
      <c r="SQY239" s="47"/>
      <c r="SQZ239" s="47"/>
      <c r="SRA239" s="48"/>
      <c r="SRB239" s="49"/>
      <c r="SRC239" s="28"/>
      <c r="SRD239" s="196"/>
      <c r="SRE239" s="119"/>
      <c r="SRF239" s="47"/>
      <c r="SRG239" s="47"/>
      <c r="SRH239" s="48"/>
      <c r="SRI239" s="49"/>
      <c r="SRJ239" s="28"/>
      <c r="SRK239" s="196"/>
      <c r="SRL239" s="119"/>
      <c r="SRM239" s="47"/>
      <c r="SRN239" s="47"/>
      <c r="SRO239" s="48"/>
      <c r="SRP239" s="49"/>
      <c r="SRQ239" s="28"/>
      <c r="SRR239" s="196"/>
      <c r="SRS239" s="119"/>
      <c r="SRT239" s="47"/>
      <c r="SRU239" s="47"/>
      <c r="SRV239" s="48"/>
      <c r="SRW239" s="49"/>
      <c r="SRX239" s="28"/>
      <c r="SRY239" s="196"/>
      <c r="SRZ239" s="119"/>
      <c r="SSA239" s="47"/>
      <c r="SSB239" s="47"/>
      <c r="SSC239" s="48"/>
      <c r="SSD239" s="49"/>
      <c r="SSE239" s="28"/>
      <c r="SSF239" s="196"/>
      <c r="SSG239" s="119"/>
      <c r="SSH239" s="47"/>
      <c r="SSI239" s="47"/>
      <c r="SSJ239" s="48"/>
      <c r="SSK239" s="49"/>
      <c r="SSL239" s="28"/>
      <c r="SSM239" s="196"/>
      <c r="SSN239" s="119"/>
      <c r="SSO239" s="47"/>
      <c r="SSP239" s="47"/>
      <c r="SSQ239" s="48"/>
      <c r="SSR239" s="49"/>
      <c r="SSS239" s="28"/>
      <c r="SST239" s="196"/>
      <c r="SSU239" s="119"/>
      <c r="SSV239" s="47"/>
      <c r="SSW239" s="47"/>
      <c r="SSX239" s="48"/>
      <c r="SSY239" s="49"/>
      <c r="SSZ239" s="28"/>
      <c r="STA239" s="196"/>
      <c r="STB239" s="119"/>
      <c r="STC239" s="47"/>
      <c r="STD239" s="47"/>
      <c r="STE239" s="48"/>
      <c r="STF239" s="49"/>
      <c r="STG239" s="28"/>
      <c r="STH239" s="196"/>
      <c r="STI239" s="119"/>
      <c r="STJ239" s="47"/>
      <c r="STK239" s="47"/>
      <c r="STL239" s="48"/>
      <c r="STM239" s="49"/>
      <c r="STN239" s="28"/>
      <c r="STO239" s="196"/>
      <c r="STP239" s="119"/>
      <c r="STQ239" s="47"/>
      <c r="STR239" s="47"/>
      <c r="STS239" s="48"/>
      <c r="STT239" s="49"/>
      <c r="STU239" s="28"/>
      <c r="STV239" s="196"/>
      <c r="STW239" s="119"/>
      <c r="STX239" s="47"/>
      <c r="STY239" s="47"/>
      <c r="STZ239" s="48"/>
      <c r="SUA239" s="49"/>
      <c r="SUB239" s="28"/>
      <c r="SUC239" s="196"/>
      <c r="SUD239" s="119"/>
      <c r="SUE239" s="47"/>
      <c r="SUF239" s="47"/>
      <c r="SUG239" s="48"/>
      <c r="SUH239" s="49"/>
      <c r="SUI239" s="28"/>
      <c r="SUJ239" s="196"/>
      <c r="SUK239" s="119"/>
      <c r="SUL239" s="47"/>
      <c r="SUM239" s="47"/>
      <c r="SUN239" s="48"/>
      <c r="SUO239" s="49"/>
      <c r="SUP239" s="28"/>
      <c r="SUQ239" s="196"/>
      <c r="SUR239" s="119"/>
      <c r="SUS239" s="47"/>
      <c r="SUT239" s="47"/>
      <c r="SUU239" s="48"/>
      <c r="SUV239" s="49"/>
      <c r="SUW239" s="28"/>
      <c r="SUX239" s="196"/>
      <c r="SUY239" s="119"/>
      <c r="SUZ239" s="47"/>
      <c r="SVA239" s="47"/>
      <c r="SVB239" s="48"/>
      <c r="SVC239" s="49"/>
      <c r="SVD239" s="28"/>
      <c r="SVE239" s="196"/>
      <c r="SVF239" s="119"/>
      <c r="SVG239" s="47"/>
      <c r="SVH239" s="47"/>
      <c r="SVI239" s="48"/>
      <c r="SVJ239" s="49"/>
      <c r="SVK239" s="28"/>
      <c r="SVL239" s="196"/>
      <c r="SVM239" s="119"/>
      <c r="SVN239" s="47"/>
      <c r="SVO239" s="47"/>
      <c r="SVP239" s="48"/>
      <c r="SVQ239" s="49"/>
      <c r="SVR239" s="28"/>
      <c r="SVS239" s="196"/>
      <c r="SVT239" s="119"/>
      <c r="SVU239" s="47"/>
      <c r="SVV239" s="47"/>
      <c r="SVW239" s="48"/>
      <c r="SVX239" s="49"/>
      <c r="SVY239" s="28"/>
      <c r="SVZ239" s="196"/>
      <c r="SWA239" s="119"/>
      <c r="SWB239" s="47"/>
      <c r="SWC239" s="47"/>
      <c r="SWD239" s="48"/>
      <c r="SWE239" s="49"/>
      <c r="SWF239" s="28"/>
      <c r="SWG239" s="196"/>
      <c r="SWH239" s="119"/>
      <c r="SWI239" s="47"/>
      <c r="SWJ239" s="47"/>
      <c r="SWK239" s="48"/>
      <c r="SWL239" s="49"/>
      <c r="SWM239" s="28"/>
      <c r="SWN239" s="196"/>
      <c r="SWO239" s="119"/>
      <c r="SWP239" s="47"/>
      <c r="SWQ239" s="47"/>
      <c r="SWR239" s="48"/>
      <c r="SWS239" s="49"/>
      <c r="SWT239" s="28"/>
      <c r="SWU239" s="196"/>
      <c r="SWV239" s="119"/>
      <c r="SWW239" s="47"/>
      <c r="SWX239" s="47"/>
      <c r="SWY239" s="48"/>
      <c r="SWZ239" s="49"/>
      <c r="SXA239" s="28"/>
      <c r="SXB239" s="196"/>
      <c r="SXC239" s="119"/>
      <c r="SXD239" s="47"/>
      <c r="SXE239" s="47"/>
      <c r="SXF239" s="48"/>
      <c r="SXG239" s="49"/>
      <c r="SXH239" s="28"/>
      <c r="SXI239" s="196"/>
      <c r="SXJ239" s="119"/>
      <c r="SXK239" s="47"/>
      <c r="SXL239" s="47"/>
      <c r="SXM239" s="48"/>
      <c r="SXN239" s="49"/>
      <c r="SXO239" s="28"/>
      <c r="SXP239" s="196"/>
      <c r="SXQ239" s="119"/>
      <c r="SXR239" s="47"/>
      <c r="SXS239" s="47"/>
      <c r="SXT239" s="48"/>
      <c r="SXU239" s="49"/>
      <c r="SXV239" s="28"/>
      <c r="SXW239" s="196"/>
      <c r="SXX239" s="119"/>
      <c r="SXY239" s="47"/>
      <c r="SXZ239" s="47"/>
      <c r="SYA239" s="48"/>
      <c r="SYB239" s="49"/>
      <c r="SYC239" s="28"/>
      <c r="SYD239" s="196"/>
      <c r="SYE239" s="119"/>
      <c r="SYF239" s="47"/>
      <c r="SYG239" s="47"/>
      <c r="SYH239" s="48"/>
      <c r="SYI239" s="49"/>
      <c r="SYJ239" s="28"/>
      <c r="SYK239" s="196"/>
      <c r="SYL239" s="119"/>
      <c r="SYM239" s="47"/>
      <c r="SYN239" s="47"/>
      <c r="SYO239" s="48"/>
      <c r="SYP239" s="49"/>
      <c r="SYQ239" s="28"/>
      <c r="SYR239" s="196"/>
      <c r="SYS239" s="119"/>
      <c r="SYT239" s="47"/>
      <c r="SYU239" s="47"/>
      <c r="SYV239" s="48"/>
      <c r="SYW239" s="49"/>
      <c r="SYX239" s="28"/>
      <c r="SYY239" s="196"/>
      <c r="SYZ239" s="119"/>
      <c r="SZA239" s="47"/>
      <c r="SZB239" s="47"/>
      <c r="SZC239" s="48"/>
      <c r="SZD239" s="49"/>
      <c r="SZE239" s="28"/>
      <c r="SZF239" s="196"/>
      <c r="SZG239" s="119"/>
      <c r="SZH239" s="47"/>
      <c r="SZI239" s="47"/>
      <c r="SZJ239" s="48"/>
      <c r="SZK239" s="49"/>
      <c r="SZL239" s="28"/>
      <c r="SZM239" s="196"/>
      <c r="SZN239" s="119"/>
      <c r="SZO239" s="47"/>
      <c r="SZP239" s="47"/>
      <c r="SZQ239" s="48"/>
      <c r="SZR239" s="49"/>
      <c r="SZS239" s="28"/>
      <c r="SZT239" s="196"/>
      <c r="SZU239" s="119"/>
      <c r="SZV239" s="47"/>
      <c r="SZW239" s="47"/>
      <c r="SZX239" s="48"/>
      <c r="SZY239" s="49"/>
      <c r="SZZ239" s="28"/>
      <c r="TAA239" s="196"/>
      <c r="TAB239" s="119"/>
      <c r="TAC239" s="47"/>
      <c r="TAD239" s="47"/>
      <c r="TAE239" s="48"/>
      <c r="TAF239" s="49"/>
      <c r="TAG239" s="28"/>
      <c r="TAH239" s="196"/>
      <c r="TAI239" s="119"/>
      <c r="TAJ239" s="47"/>
      <c r="TAK239" s="47"/>
      <c r="TAL239" s="48"/>
      <c r="TAM239" s="49"/>
      <c r="TAN239" s="28"/>
      <c r="TAO239" s="196"/>
      <c r="TAP239" s="119"/>
      <c r="TAQ239" s="47"/>
      <c r="TAR239" s="47"/>
      <c r="TAS239" s="48"/>
      <c r="TAT239" s="49"/>
      <c r="TAU239" s="28"/>
      <c r="TAV239" s="196"/>
      <c r="TAW239" s="119"/>
      <c r="TAX239" s="47"/>
      <c r="TAY239" s="47"/>
      <c r="TAZ239" s="48"/>
      <c r="TBA239" s="49"/>
      <c r="TBB239" s="28"/>
      <c r="TBC239" s="196"/>
      <c r="TBD239" s="119"/>
      <c r="TBE239" s="47"/>
      <c r="TBF239" s="47"/>
      <c r="TBG239" s="48"/>
      <c r="TBH239" s="49"/>
      <c r="TBI239" s="28"/>
      <c r="TBJ239" s="196"/>
      <c r="TBK239" s="119"/>
      <c r="TBL239" s="47"/>
      <c r="TBM239" s="47"/>
      <c r="TBN239" s="48"/>
      <c r="TBO239" s="49"/>
      <c r="TBP239" s="28"/>
      <c r="TBQ239" s="196"/>
      <c r="TBR239" s="119"/>
      <c r="TBS239" s="47"/>
      <c r="TBT239" s="47"/>
      <c r="TBU239" s="48"/>
      <c r="TBV239" s="49"/>
      <c r="TBW239" s="28"/>
      <c r="TBX239" s="196"/>
      <c r="TBY239" s="119"/>
      <c r="TBZ239" s="47"/>
      <c r="TCA239" s="47"/>
      <c r="TCB239" s="48"/>
      <c r="TCC239" s="49"/>
      <c r="TCD239" s="28"/>
      <c r="TCE239" s="196"/>
      <c r="TCF239" s="119"/>
      <c r="TCG239" s="47"/>
      <c r="TCH239" s="47"/>
      <c r="TCI239" s="48"/>
      <c r="TCJ239" s="49"/>
      <c r="TCK239" s="28"/>
      <c r="TCL239" s="196"/>
      <c r="TCM239" s="119"/>
      <c r="TCN239" s="47"/>
      <c r="TCO239" s="47"/>
      <c r="TCP239" s="48"/>
      <c r="TCQ239" s="49"/>
      <c r="TCR239" s="28"/>
      <c r="TCS239" s="196"/>
      <c r="TCT239" s="119"/>
      <c r="TCU239" s="47"/>
      <c r="TCV239" s="47"/>
      <c r="TCW239" s="48"/>
      <c r="TCX239" s="49"/>
      <c r="TCY239" s="28"/>
      <c r="TCZ239" s="196"/>
      <c r="TDA239" s="119"/>
      <c r="TDB239" s="47"/>
      <c r="TDC239" s="47"/>
      <c r="TDD239" s="48"/>
      <c r="TDE239" s="49"/>
      <c r="TDF239" s="28"/>
      <c r="TDG239" s="196"/>
      <c r="TDH239" s="119"/>
      <c r="TDI239" s="47"/>
      <c r="TDJ239" s="47"/>
      <c r="TDK239" s="48"/>
      <c r="TDL239" s="49"/>
      <c r="TDM239" s="28"/>
      <c r="TDN239" s="196"/>
      <c r="TDO239" s="119"/>
      <c r="TDP239" s="47"/>
      <c r="TDQ239" s="47"/>
      <c r="TDR239" s="48"/>
      <c r="TDS239" s="49"/>
      <c r="TDT239" s="28"/>
      <c r="TDU239" s="196"/>
      <c r="TDV239" s="119"/>
      <c r="TDW239" s="47"/>
      <c r="TDX239" s="47"/>
      <c r="TDY239" s="48"/>
      <c r="TDZ239" s="49"/>
      <c r="TEA239" s="28"/>
      <c r="TEB239" s="196"/>
      <c r="TEC239" s="119"/>
      <c r="TED239" s="47"/>
      <c r="TEE239" s="47"/>
      <c r="TEF239" s="48"/>
      <c r="TEG239" s="49"/>
      <c r="TEH239" s="28"/>
      <c r="TEI239" s="196"/>
      <c r="TEJ239" s="119"/>
      <c r="TEK239" s="47"/>
      <c r="TEL239" s="47"/>
      <c r="TEM239" s="48"/>
      <c r="TEN239" s="49"/>
      <c r="TEO239" s="28"/>
      <c r="TEP239" s="196"/>
      <c r="TEQ239" s="119"/>
      <c r="TER239" s="47"/>
      <c r="TES239" s="47"/>
      <c r="TET239" s="48"/>
      <c r="TEU239" s="49"/>
      <c r="TEV239" s="28"/>
      <c r="TEW239" s="196"/>
      <c r="TEX239" s="119"/>
      <c r="TEY239" s="47"/>
      <c r="TEZ239" s="47"/>
      <c r="TFA239" s="48"/>
      <c r="TFB239" s="49"/>
      <c r="TFC239" s="28"/>
      <c r="TFD239" s="196"/>
      <c r="TFE239" s="119"/>
      <c r="TFF239" s="47"/>
      <c r="TFG239" s="47"/>
      <c r="TFH239" s="48"/>
      <c r="TFI239" s="49"/>
      <c r="TFJ239" s="28"/>
      <c r="TFK239" s="196"/>
      <c r="TFL239" s="119"/>
      <c r="TFM239" s="47"/>
      <c r="TFN239" s="47"/>
      <c r="TFO239" s="48"/>
      <c r="TFP239" s="49"/>
      <c r="TFQ239" s="28"/>
      <c r="TFR239" s="196"/>
      <c r="TFS239" s="119"/>
      <c r="TFT239" s="47"/>
      <c r="TFU239" s="47"/>
      <c r="TFV239" s="48"/>
      <c r="TFW239" s="49"/>
      <c r="TFX239" s="28"/>
      <c r="TFY239" s="196"/>
      <c r="TFZ239" s="119"/>
      <c r="TGA239" s="47"/>
      <c r="TGB239" s="47"/>
      <c r="TGC239" s="48"/>
      <c r="TGD239" s="49"/>
      <c r="TGE239" s="28"/>
      <c r="TGF239" s="196"/>
      <c r="TGG239" s="119"/>
      <c r="TGH239" s="47"/>
      <c r="TGI239" s="47"/>
      <c r="TGJ239" s="48"/>
      <c r="TGK239" s="49"/>
      <c r="TGL239" s="28"/>
      <c r="TGM239" s="196"/>
      <c r="TGN239" s="119"/>
      <c r="TGO239" s="47"/>
      <c r="TGP239" s="47"/>
      <c r="TGQ239" s="48"/>
      <c r="TGR239" s="49"/>
      <c r="TGS239" s="28"/>
      <c r="TGT239" s="196"/>
      <c r="TGU239" s="119"/>
      <c r="TGV239" s="47"/>
      <c r="TGW239" s="47"/>
      <c r="TGX239" s="48"/>
      <c r="TGY239" s="49"/>
      <c r="TGZ239" s="28"/>
      <c r="THA239" s="196"/>
      <c r="THB239" s="119"/>
      <c r="THC239" s="47"/>
      <c r="THD239" s="47"/>
      <c r="THE239" s="48"/>
      <c r="THF239" s="49"/>
      <c r="THG239" s="28"/>
      <c r="THH239" s="196"/>
      <c r="THI239" s="119"/>
      <c r="THJ239" s="47"/>
      <c r="THK239" s="47"/>
      <c r="THL239" s="48"/>
      <c r="THM239" s="49"/>
      <c r="THN239" s="28"/>
      <c r="THO239" s="196"/>
      <c r="THP239" s="119"/>
      <c r="THQ239" s="47"/>
      <c r="THR239" s="47"/>
      <c r="THS239" s="48"/>
      <c r="THT239" s="49"/>
      <c r="THU239" s="28"/>
      <c r="THV239" s="196"/>
      <c r="THW239" s="119"/>
      <c r="THX239" s="47"/>
      <c r="THY239" s="47"/>
      <c r="THZ239" s="48"/>
      <c r="TIA239" s="49"/>
      <c r="TIB239" s="28"/>
      <c r="TIC239" s="196"/>
      <c r="TID239" s="119"/>
      <c r="TIE239" s="47"/>
      <c r="TIF239" s="47"/>
      <c r="TIG239" s="48"/>
      <c r="TIH239" s="49"/>
      <c r="TII239" s="28"/>
      <c r="TIJ239" s="196"/>
      <c r="TIK239" s="119"/>
      <c r="TIL239" s="47"/>
      <c r="TIM239" s="47"/>
      <c r="TIN239" s="48"/>
      <c r="TIO239" s="49"/>
      <c r="TIP239" s="28"/>
      <c r="TIQ239" s="196"/>
      <c r="TIR239" s="119"/>
      <c r="TIS239" s="47"/>
      <c r="TIT239" s="47"/>
      <c r="TIU239" s="48"/>
      <c r="TIV239" s="49"/>
      <c r="TIW239" s="28"/>
      <c r="TIX239" s="196"/>
      <c r="TIY239" s="119"/>
      <c r="TIZ239" s="47"/>
      <c r="TJA239" s="47"/>
      <c r="TJB239" s="48"/>
      <c r="TJC239" s="49"/>
      <c r="TJD239" s="28"/>
      <c r="TJE239" s="196"/>
      <c r="TJF239" s="119"/>
      <c r="TJG239" s="47"/>
      <c r="TJH239" s="47"/>
      <c r="TJI239" s="48"/>
      <c r="TJJ239" s="49"/>
      <c r="TJK239" s="28"/>
      <c r="TJL239" s="196"/>
      <c r="TJM239" s="119"/>
      <c r="TJN239" s="47"/>
      <c r="TJO239" s="47"/>
      <c r="TJP239" s="48"/>
      <c r="TJQ239" s="49"/>
      <c r="TJR239" s="28"/>
      <c r="TJS239" s="196"/>
      <c r="TJT239" s="119"/>
      <c r="TJU239" s="47"/>
      <c r="TJV239" s="47"/>
      <c r="TJW239" s="48"/>
      <c r="TJX239" s="49"/>
      <c r="TJY239" s="28"/>
      <c r="TJZ239" s="196"/>
      <c r="TKA239" s="119"/>
      <c r="TKB239" s="47"/>
      <c r="TKC239" s="47"/>
      <c r="TKD239" s="48"/>
      <c r="TKE239" s="49"/>
      <c r="TKF239" s="28"/>
      <c r="TKG239" s="196"/>
      <c r="TKH239" s="119"/>
      <c r="TKI239" s="47"/>
      <c r="TKJ239" s="47"/>
      <c r="TKK239" s="48"/>
      <c r="TKL239" s="49"/>
      <c r="TKM239" s="28"/>
      <c r="TKN239" s="196"/>
      <c r="TKO239" s="119"/>
      <c r="TKP239" s="47"/>
      <c r="TKQ239" s="47"/>
      <c r="TKR239" s="48"/>
      <c r="TKS239" s="49"/>
      <c r="TKT239" s="28"/>
      <c r="TKU239" s="196"/>
      <c r="TKV239" s="119"/>
      <c r="TKW239" s="47"/>
      <c r="TKX239" s="47"/>
      <c r="TKY239" s="48"/>
      <c r="TKZ239" s="49"/>
      <c r="TLA239" s="28"/>
      <c r="TLB239" s="196"/>
      <c r="TLC239" s="119"/>
      <c r="TLD239" s="47"/>
      <c r="TLE239" s="47"/>
      <c r="TLF239" s="48"/>
      <c r="TLG239" s="49"/>
      <c r="TLH239" s="28"/>
      <c r="TLI239" s="196"/>
      <c r="TLJ239" s="119"/>
      <c r="TLK239" s="47"/>
      <c r="TLL239" s="47"/>
      <c r="TLM239" s="48"/>
      <c r="TLN239" s="49"/>
      <c r="TLO239" s="28"/>
      <c r="TLP239" s="196"/>
      <c r="TLQ239" s="119"/>
      <c r="TLR239" s="47"/>
      <c r="TLS239" s="47"/>
      <c r="TLT239" s="48"/>
      <c r="TLU239" s="49"/>
      <c r="TLV239" s="28"/>
      <c r="TLW239" s="196"/>
      <c r="TLX239" s="119"/>
      <c r="TLY239" s="47"/>
      <c r="TLZ239" s="47"/>
      <c r="TMA239" s="48"/>
      <c r="TMB239" s="49"/>
      <c r="TMC239" s="28"/>
      <c r="TMD239" s="196"/>
      <c r="TME239" s="119"/>
      <c r="TMF239" s="47"/>
      <c r="TMG239" s="47"/>
      <c r="TMH239" s="48"/>
      <c r="TMI239" s="49"/>
      <c r="TMJ239" s="28"/>
      <c r="TMK239" s="196"/>
      <c r="TML239" s="119"/>
      <c r="TMM239" s="47"/>
      <c r="TMN239" s="47"/>
      <c r="TMO239" s="48"/>
      <c r="TMP239" s="49"/>
      <c r="TMQ239" s="28"/>
      <c r="TMR239" s="196"/>
      <c r="TMS239" s="119"/>
      <c r="TMT239" s="47"/>
      <c r="TMU239" s="47"/>
      <c r="TMV239" s="48"/>
      <c r="TMW239" s="49"/>
      <c r="TMX239" s="28"/>
      <c r="TMY239" s="196"/>
      <c r="TMZ239" s="119"/>
      <c r="TNA239" s="47"/>
      <c r="TNB239" s="47"/>
      <c r="TNC239" s="48"/>
      <c r="TND239" s="49"/>
      <c r="TNE239" s="28"/>
      <c r="TNF239" s="196"/>
      <c r="TNG239" s="119"/>
      <c r="TNH239" s="47"/>
      <c r="TNI239" s="47"/>
      <c r="TNJ239" s="48"/>
      <c r="TNK239" s="49"/>
      <c r="TNL239" s="28"/>
      <c r="TNM239" s="196"/>
      <c r="TNN239" s="119"/>
      <c r="TNO239" s="47"/>
      <c r="TNP239" s="47"/>
      <c r="TNQ239" s="48"/>
      <c r="TNR239" s="49"/>
      <c r="TNS239" s="28"/>
      <c r="TNT239" s="196"/>
      <c r="TNU239" s="119"/>
      <c r="TNV239" s="47"/>
      <c r="TNW239" s="47"/>
      <c r="TNX239" s="48"/>
      <c r="TNY239" s="49"/>
      <c r="TNZ239" s="28"/>
      <c r="TOA239" s="196"/>
      <c r="TOB239" s="119"/>
      <c r="TOC239" s="47"/>
      <c r="TOD239" s="47"/>
      <c r="TOE239" s="48"/>
      <c r="TOF239" s="49"/>
      <c r="TOG239" s="28"/>
      <c r="TOH239" s="196"/>
      <c r="TOI239" s="119"/>
      <c r="TOJ239" s="47"/>
      <c r="TOK239" s="47"/>
      <c r="TOL239" s="48"/>
      <c r="TOM239" s="49"/>
      <c r="TON239" s="28"/>
      <c r="TOO239" s="196"/>
      <c r="TOP239" s="119"/>
      <c r="TOQ239" s="47"/>
      <c r="TOR239" s="47"/>
      <c r="TOS239" s="48"/>
      <c r="TOT239" s="49"/>
      <c r="TOU239" s="28"/>
      <c r="TOV239" s="196"/>
      <c r="TOW239" s="119"/>
      <c r="TOX239" s="47"/>
      <c r="TOY239" s="47"/>
      <c r="TOZ239" s="48"/>
      <c r="TPA239" s="49"/>
      <c r="TPB239" s="28"/>
      <c r="TPC239" s="196"/>
      <c r="TPD239" s="119"/>
      <c r="TPE239" s="47"/>
      <c r="TPF239" s="47"/>
      <c r="TPG239" s="48"/>
      <c r="TPH239" s="49"/>
      <c r="TPI239" s="28"/>
      <c r="TPJ239" s="196"/>
      <c r="TPK239" s="119"/>
      <c r="TPL239" s="47"/>
      <c r="TPM239" s="47"/>
      <c r="TPN239" s="48"/>
      <c r="TPO239" s="49"/>
      <c r="TPP239" s="28"/>
      <c r="TPQ239" s="196"/>
      <c r="TPR239" s="119"/>
      <c r="TPS239" s="47"/>
      <c r="TPT239" s="47"/>
      <c r="TPU239" s="48"/>
      <c r="TPV239" s="49"/>
      <c r="TPW239" s="28"/>
      <c r="TPX239" s="196"/>
      <c r="TPY239" s="119"/>
      <c r="TPZ239" s="47"/>
      <c r="TQA239" s="47"/>
      <c r="TQB239" s="48"/>
      <c r="TQC239" s="49"/>
      <c r="TQD239" s="28"/>
      <c r="TQE239" s="196"/>
      <c r="TQF239" s="119"/>
      <c r="TQG239" s="47"/>
      <c r="TQH239" s="47"/>
      <c r="TQI239" s="48"/>
      <c r="TQJ239" s="49"/>
      <c r="TQK239" s="28"/>
      <c r="TQL239" s="196"/>
      <c r="TQM239" s="119"/>
      <c r="TQN239" s="47"/>
      <c r="TQO239" s="47"/>
      <c r="TQP239" s="48"/>
      <c r="TQQ239" s="49"/>
      <c r="TQR239" s="28"/>
      <c r="TQS239" s="196"/>
      <c r="TQT239" s="119"/>
      <c r="TQU239" s="47"/>
      <c r="TQV239" s="47"/>
      <c r="TQW239" s="48"/>
      <c r="TQX239" s="49"/>
      <c r="TQY239" s="28"/>
      <c r="TQZ239" s="196"/>
      <c r="TRA239" s="119"/>
      <c r="TRB239" s="47"/>
      <c r="TRC239" s="47"/>
      <c r="TRD239" s="48"/>
      <c r="TRE239" s="49"/>
      <c r="TRF239" s="28"/>
      <c r="TRG239" s="196"/>
      <c r="TRH239" s="119"/>
      <c r="TRI239" s="47"/>
      <c r="TRJ239" s="47"/>
      <c r="TRK239" s="48"/>
      <c r="TRL239" s="49"/>
      <c r="TRM239" s="28"/>
      <c r="TRN239" s="196"/>
      <c r="TRO239" s="119"/>
      <c r="TRP239" s="47"/>
      <c r="TRQ239" s="47"/>
      <c r="TRR239" s="48"/>
      <c r="TRS239" s="49"/>
      <c r="TRT239" s="28"/>
      <c r="TRU239" s="196"/>
      <c r="TRV239" s="119"/>
      <c r="TRW239" s="47"/>
      <c r="TRX239" s="47"/>
      <c r="TRY239" s="48"/>
      <c r="TRZ239" s="49"/>
      <c r="TSA239" s="28"/>
      <c r="TSB239" s="196"/>
      <c r="TSC239" s="119"/>
      <c r="TSD239" s="47"/>
      <c r="TSE239" s="47"/>
      <c r="TSF239" s="48"/>
      <c r="TSG239" s="49"/>
      <c r="TSH239" s="28"/>
      <c r="TSI239" s="196"/>
      <c r="TSJ239" s="119"/>
      <c r="TSK239" s="47"/>
      <c r="TSL239" s="47"/>
      <c r="TSM239" s="48"/>
      <c r="TSN239" s="49"/>
      <c r="TSO239" s="28"/>
      <c r="TSP239" s="196"/>
      <c r="TSQ239" s="119"/>
      <c r="TSR239" s="47"/>
      <c r="TSS239" s="47"/>
      <c r="TST239" s="48"/>
      <c r="TSU239" s="49"/>
      <c r="TSV239" s="28"/>
      <c r="TSW239" s="196"/>
      <c r="TSX239" s="119"/>
      <c r="TSY239" s="47"/>
      <c r="TSZ239" s="47"/>
      <c r="TTA239" s="48"/>
      <c r="TTB239" s="49"/>
      <c r="TTC239" s="28"/>
      <c r="TTD239" s="196"/>
      <c r="TTE239" s="119"/>
      <c r="TTF239" s="47"/>
      <c r="TTG239" s="47"/>
      <c r="TTH239" s="48"/>
      <c r="TTI239" s="49"/>
      <c r="TTJ239" s="28"/>
      <c r="TTK239" s="196"/>
      <c r="TTL239" s="119"/>
      <c r="TTM239" s="47"/>
      <c r="TTN239" s="47"/>
      <c r="TTO239" s="48"/>
      <c r="TTP239" s="49"/>
      <c r="TTQ239" s="28"/>
      <c r="TTR239" s="196"/>
      <c r="TTS239" s="119"/>
      <c r="TTT239" s="47"/>
      <c r="TTU239" s="47"/>
      <c r="TTV239" s="48"/>
      <c r="TTW239" s="49"/>
      <c r="TTX239" s="28"/>
      <c r="TTY239" s="196"/>
      <c r="TTZ239" s="119"/>
      <c r="TUA239" s="47"/>
      <c r="TUB239" s="47"/>
      <c r="TUC239" s="48"/>
      <c r="TUD239" s="49"/>
      <c r="TUE239" s="28"/>
      <c r="TUF239" s="196"/>
      <c r="TUG239" s="119"/>
      <c r="TUH239" s="47"/>
      <c r="TUI239" s="47"/>
      <c r="TUJ239" s="48"/>
      <c r="TUK239" s="49"/>
      <c r="TUL239" s="28"/>
      <c r="TUM239" s="196"/>
      <c r="TUN239" s="119"/>
      <c r="TUO239" s="47"/>
      <c r="TUP239" s="47"/>
      <c r="TUQ239" s="48"/>
      <c r="TUR239" s="49"/>
      <c r="TUS239" s="28"/>
      <c r="TUT239" s="196"/>
      <c r="TUU239" s="119"/>
      <c r="TUV239" s="47"/>
      <c r="TUW239" s="47"/>
      <c r="TUX239" s="48"/>
      <c r="TUY239" s="49"/>
      <c r="TUZ239" s="28"/>
      <c r="TVA239" s="196"/>
      <c r="TVB239" s="119"/>
      <c r="TVC239" s="47"/>
      <c r="TVD239" s="47"/>
      <c r="TVE239" s="48"/>
      <c r="TVF239" s="49"/>
      <c r="TVG239" s="28"/>
      <c r="TVH239" s="196"/>
      <c r="TVI239" s="119"/>
      <c r="TVJ239" s="47"/>
      <c r="TVK239" s="47"/>
      <c r="TVL239" s="48"/>
      <c r="TVM239" s="49"/>
      <c r="TVN239" s="28"/>
      <c r="TVO239" s="196"/>
      <c r="TVP239" s="119"/>
      <c r="TVQ239" s="47"/>
      <c r="TVR239" s="47"/>
      <c r="TVS239" s="48"/>
      <c r="TVT239" s="49"/>
      <c r="TVU239" s="28"/>
      <c r="TVV239" s="196"/>
      <c r="TVW239" s="119"/>
      <c r="TVX239" s="47"/>
      <c r="TVY239" s="47"/>
      <c r="TVZ239" s="48"/>
      <c r="TWA239" s="49"/>
      <c r="TWB239" s="28"/>
      <c r="TWC239" s="196"/>
      <c r="TWD239" s="119"/>
      <c r="TWE239" s="47"/>
      <c r="TWF239" s="47"/>
      <c r="TWG239" s="48"/>
      <c r="TWH239" s="49"/>
      <c r="TWI239" s="28"/>
      <c r="TWJ239" s="196"/>
      <c r="TWK239" s="119"/>
      <c r="TWL239" s="47"/>
      <c r="TWM239" s="47"/>
      <c r="TWN239" s="48"/>
      <c r="TWO239" s="49"/>
      <c r="TWP239" s="28"/>
      <c r="TWQ239" s="196"/>
      <c r="TWR239" s="119"/>
      <c r="TWS239" s="47"/>
      <c r="TWT239" s="47"/>
      <c r="TWU239" s="48"/>
      <c r="TWV239" s="49"/>
      <c r="TWW239" s="28"/>
      <c r="TWX239" s="196"/>
      <c r="TWY239" s="119"/>
      <c r="TWZ239" s="47"/>
      <c r="TXA239" s="47"/>
      <c r="TXB239" s="48"/>
      <c r="TXC239" s="49"/>
      <c r="TXD239" s="28"/>
      <c r="TXE239" s="196"/>
      <c r="TXF239" s="119"/>
      <c r="TXG239" s="47"/>
      <c r="TXH239" s="47"/>
      <c r="TXI239" s="48"/>
      <c r="TXJ239" s="49"/>
      <c r="TXK239" s="28"/>
      <c r="TXL239" s="196"/>
      <c r="TXM239" s="119"/>
      <c r="TXN239" s="47"/>
      <c r="TXO239" s="47"/>
      <c r="TXP239" s="48"/>
      <c r="TXQ239" s="49"/>
      <c r="TXR239" s="28"/>
      <c r="TXS239" s="196"/>
      <c r="TXT239" s="119"/>
      <c r="TXU239" s="47"/>
      <c r="TXV239" s="47"/>
      <c r="TXW239" s="48"/>
      <c r="TXX239" s="49"/>
      <c r="TXY239" s="28"/>
      <c r="TXZ239" s="196"/>
      <c r="TYA239" s="119"/>
      <c r="TYB239" s="47"/>
      <c r="TYC239" s="47"/>
      <c r="TYD239" s="48"/>
      <c r="TYE239" s="49"/>
      <c r="TYF239" s="28"/>
      <c r="TYG239" s="196"/>
      <c r="TYH239" s="119"/>
      <c r="TYI239" s="47"/>
      <c r="TYJ239" s="47"/>
      <c r="TYK239" s="48"/>
      <c r="TYL239" s="49"/>
      <c r="TYM239" s="28"/>
      <c r="TYN239" s="196"/>
      <c r="TYO239" s="119"/>
      <c r="TYP239" s="47"/>
      <c r="TYQ239" s="47"/>
      <c r="TYR239" s="48"/>
      <c r="TYS239" s="49"/>
      <c r="TYT239" s="28"/>
      <c r="TYU239" s="196"/>
      <c r="TYV239" s="119"/>
      <c r="TYW239" s="47"/>
      <c r="TYX239" s="47"/>
      <c r="TYY239" s="48"/>
      <c r="TYZ239" s="49"/>
      <c r="TZA239" s="28"/>
      <c r="TZB239" s="196"/>
      <c r="TZC239" s="119"/>
      <c r="TZD239" s="47"/>
      <c r="TZE239" s="47"/>
      <c r="TZF239" s="48"/>
      <c r="TZG239" s="49"/>
      <c r="TZH239" s="28"/>
      <c r="TZI239" s="196"/>
      <c r="TZJ239" s="119"/>
      <c r="TZK239" s="47"/>
      <c r="TZL239" s="47"/>
      <c r="TZM239" s="48"/>
      <c r="TZN239" s="49"/>
      <c r="TZO239" s="28"/>
      <c r="TZP239" s="196"/>
      <c r="TZQ239" s="119"/>
      <c r="TZR239" s="47"/>
      <c r="TZS239" s="47"/>
      <c r="TZT239" s="48"/>
      <c r="TZU239" s="49"/>
      <c r="TZV239" s="28"/>
      <c r="TZW239" s="196"/>
      <c r="TZX239" s="119"/>
      <c r="TZY239" s="47"/>
      <c r="TZZ239" s="47"/>
      <c r="UAA239" s="48"/>
      <c r="UAB239" s="49"/>
      <c r="UAC239" s="28"/>
      <c r="UAD239" s="196"/>
      <c r="UAE239" s="119"/>
      <c r="UAF239" s="47"/>
      <c r="UAG239" s="47"/>
      <c r="UAH239" s="48"/>
      <c r="UAI239" s="49"/>
      <c r="UAJ239" s="28"/>
      <c r="UAK239" s="196"/>
      <c r="UAL239" s="119"/>
      <c r="UAM239" s="47"/>
      <c r="UAN239" s="47"/>
      <c r="UAO239" s="48"/>
      <c r="UAP239" s="49"/>
      <c r="UAQ239" s="28"/>
      <c r="UAR239" s="196"/>
      <c r="UAS239" s="119"/>
      <c r="UAT239" s="47"/>
      <c r="UAU239" s="47"/>
      <c r="UAV239" s="48"/>
      <c r="UAW239" s="49"/>
      <c r="UAX239" s="28"/>
      <c r="UAY239" s="196"/>
      <c r="UAZ239" s="119"/>
      <c r="UBA239" s="47"/>
      <c r="UBB239" s="47"/>
      <c r="UBC239" s="48"/>
      <c r="UBD239" s="49"/>
      <c r="UBE239" s="28"/>
      <c r="UBF239" s="196"/>
      <c r="UBG239" s="119"/>
      <c r="UBH239" s="47"/>
      <c r="UBI239" s="47"/>
      <c r="UBJ239" s="48"/>
      <c r="UBK239" s="49"/>
      <c r="UBL239" s="28"/>
      <c r="UBM239" s="196"/>
      <c r="UBN239" s="119"/>
      <c r="UBO239" s="47"/>
      <c r="UBP239" s="47"/>
      <c r="UBQ239" s="48"/>
      <c r="UBR239" s="49"/>
      <c r="UBS239" s="28"/>
      <c r="UBT239" s="196"/>
      <c r="UBU239" s="119"/>
      <c r="UBV239" s="47"/>
      <c r="UBW239" s="47"/>
      <c r="UBX239" s="48"/>
      <c r="UBY239" s="49"/>
      <c r="UBZ239" s="28"/>
      <c r="UCA239" s="196"/>
      <c r="UCB239" s="119"/>
      <c r="UCC239" s="47"/>
      <c r="UCD239" s="47"/>
      <c r="UCE239" s="48"/>
      <c r="UCF239" s="49"/>
      <c r="UCG239" s="28"/>
      <c r="UCH239" s="196"/>
      <c r="UCI239" s="119"/>
      <c r="UCJ239" s="47"/>
      <c r="UCK239" s="47"/>
      <c r="UCL239" s="48"/>
      <c r="UCM239" s="49"/>
      <c r="UCN239" s="28"/>
      <c r="UCO239" s="196"/>
      <c r="UCP239" s="119"/>
      <c r="UCQ239" s="47"/>
      <c r="UCR239" s="47"/>
      <c r="UCS239" s="48"/>
      <c r="UCT239" s="49"/>
      <c r="UCU239" s="28"/>
      <c r="UCV239" s="196"/>
      <c r="UCW239" s="119"/>
      <c r="UCX239" s="47"/>
      <c r="UCY239" s="47"/>
      <c r="UCZ239" s="48"/>
      <c r="UDA239" s="49"/>
      <c r="UDB239" s="28"/>
      <c r="UDC239" s="196"/>
      <c r="UDD239" s="119"/>
      <c r="UDE239" s="47"/>
      <c r="UDF239" s="47"/>
      <c r="UDG239" s="48"/>
      <c r="UDH239" s="49"/>
      <c r="UDI239" s="28"/>
      <c r="UDJ239" s="196"/>
      <c r="UDK239" s="119"/>
      <c r="UDL239" s="47"/>
      <c r="UDM239" s="47"/>
      <c r="UDN239" s="48"/>
      <c r="UDO239" s="49"/>
      <c r="UDP239" s="28"/>
      <c r="UDQ239" s="196"/>
      <c r="UDR239" s="119"/>
      <c r="UDS239" s="47"/>
      <c r="UDT239" s="47"/>
      <c r="UDU239" s="48"/>
      <c r="UDV239" s="49"/>
      <c r="UDW239" s="28"/>
      <c r="UDX239" s="196"/>
      <c r="UDY239" s="119"/>
      <c r="UDZ239" s="47"/>
      <c r="UEA239" s="47"/>
      <c r="UEB239" s="48"/>
      <c r="UEC239" s="49"/>
      <c r="UED239" s="28"/>
      <c r="UEE239" s="196"/>
      <c r="UEF239" s="119"/>
      <c r="UEG239" s="47"/>
      <c r="UEH239" s="47"/>
      <c r="UEI239" s="48"/>
      <c r="UEJ239" s="49"/>
      <c r="UEK239" s="28"/>
      <c r="UEL239" s="196"/>
      <c r="UEM239" s="119"/>
      <c r="UEN239" s="47"/>
      <c r="UEO239" s="47"/>
      <c r="UEP239" s="48"/>
      <c r="UEQ239" s="49"/>
      <c r="UER239" s="28"/>
      <c r="UES239" s="196"/>
      <c r="UET239" s="119"/>
      <c r="UEU239" s="47"/>
      <c r="UEV239" s="47"/>
      <c r="UEW239" s="48"/>
      <c r="UEX239" s="49"/>
      <c r="UEY239" s="28"/>
      <c r="UEZ239" s="196"/>
      <c r="UFA239" s="119"/>
      <c r="UFB239" s="47"/>
      <c r="UFC239" s="47"/>
      <c r="UFD239" s="48"/>
      <c r="UFE239" s="49"/>
      <c r="UFF239" s="28"/>
      <c r="UFG239" s="196"/>
      <c r="UFH239" s="119"/>
      <c r="UFI239" s="47"/>
      <c r="UFJ239" s="47"/>
      <c r="UFK239" s="48"/>
      <c r="UFL239" s="49"/>
      <c r="UFM239" s="28"/>
      <c r="UFN239" s="196"/>
      <c r="UFO239" s="119"/>
      <c r="UFP239" s="47"/>
      <c r="UFQ239" s="47"/>
      <c r="UFR239" s="48"/>
      <c r="UFS239" s="49"/>
      <c r="UFT239" s="28"/>
      <c r="UFU239" s="196"/>
      <c r="UFV239" s="119"/>
      <c r="UFW239" s="47"/>
      <c r="UFX239" s="47"/>
      <c r="UFY239" s="48"/>
      <c r="UFZ239" s="49"/>
      <c r="UGA239" s="28"/>
      <c r="UGB239" s="196"/>
      <c r="UGC239" s="119"/>
      <c r="UGD239" s="47"/>
      <c r="UGE239" s="47"/>
      <c r="UGF239" s="48"/>
      <c r="UGG239" s="49"/>
      <c r="UGH239" s="28"/>
      <c r="UGI239" s="196"/>
      <c r="UGJ239" s="119"/>
      <c r="UGK239" s="47"/>
      <c r="UGL239" s="47"/>
      <c r="UGM239" s="48"/>
      <c r="UGN239" s="49"/>
      <c r="UGO239" s="28"/>
      <c r="UGP239" s="196"/>
      <c r="UGQ239" s="119"/>
      <c r="UGR239" s="47"/>
      <c r="UGS239" s="47"/>
      <c r="UGT239" s="48"/>
      <c r="UGU239" s="49"/>
      <c r="UGV239" s="28"/>
      <c r="UGW239" s="196"/>
      <c r="UGX239" s="119"/>
      <c r="UGY239" s="47"/>
      <c r="UGZ239" s="47"/>
      <c r="UHA239" s="48"/>
      <c r="UHB239" s="49"/>
      <c r="UHC239" s="28"/>
      <c r="UHD239" s="196"/>
      <c r="UHE239" s="119"/>
      <c r="UHF239" s="47"/>
      <c r="UHG239" s="47"/>
      <c r="UHH239" s="48"/>
      <c r="UHI239" s="49"/>
      <c r="UHJ239" s="28"/>
      <c r="UHK239" s="196"/>
      <c r="UHL239" s="119"/>
      <c r="UHM239" s="47"/>
      <c r="UHN239" s="47"/>
      <c r="UHO239" s="48"/>
      <c r="UHP239" s="49"/>
      <c r="UHQ239" s="28"/>
      <c r="UHR239" s="196"/>
      <c r="UHS239" s="119"/>
      <c r="UHT239" s="47"/>
      <c r="UHU239" s="47"/>
      <c r="UHV239" s="48"/>
      <c r="UHW239" s="49"/>
      <c r="UHX239" s="28"/>
      <c r="UHY239" s="196"/>
      <c r="UHZ239" s="119"/>
      <c r="UIA239" s="47"/>
      <c r="UIB239" s="47"/>
      <c r="UIC239" s="48"/>
      <c r="UID239" s="49"/>
      <c r="UIE239" s="28"/>
      <c r="UIF239" s="196"/>
      <c r="UIG239" s="119"/>
      <c r="UIH239" s="47"/>
      <c r="UII239" s="47"/>
      <c r="UIJ239" s="48"/>
      <c r="UIK239" s="49"/>
      <c r="UIL239" s="28"/>
      <c r="UIM239" s="196"/>
      <c r="UIN239" s="119"/>
      <c r="UIO239" s="47"/>
      <c r="UIP239" s="47"/>
      <c r="UIQ239" s="48"/>
      <c r="UIR239" s="49"/>
      <c r="UIS239" s="28"/>
      <c r="UIT239" s="196"/>
      <c r="UIU239" s="119"/>
      <c r="UIV239" s="47"/>
      <c r="UIW239" s="47"/>
      <c r="UIX239" s="48"/>
      <c r="UIY239" s="49"/>
      <c r="UIZ239" s="28"/>
      <c r="UJA239" s="196"/>
      <c r="UJB239" s="119"/>
      <c r="UJC239" s="47"/>
      <c r="UJD239" s="47"/>
      <c r="UJE239" s="48"/>
      <c r="UJF239" s="49"/>
      <c r="UJG239" s="28"/>
      <c r="UJH239" s="196"/>
      <c r="UJI239" s="119"/>
      <c r="UJJ239" s="47"/>
      <c r="UJK239" s="47"/>
      <c r="UJL239" s="48"/>
      <c r="UJM239" s="49"/>
      <c r="UJN239" s="28"/>
      <c r="UJO239" s="196"/>
      <c r="UJP239" s="119"/>
      <c r="UJQ239" s="47"/>
      <c r="UJR239" s="47"/>
      <c r="UJS239" s="48"/>
      <c r="UJT239" s="49"/>
      <c r="UJU239" s="28"/>
      <c r="UJV239" s="196"/>
      <c r="UJW239" s="119"/>
      <c r="UJX239" s="47"/>
      <c r="UJY239" s="47"/>
      <c r="UJZ239" s="48"/>
      <c r="UKA239" s="49"/>
      <c r="UKB239" s="28"/>
      <c r="UKC239" s="196"/>
      <c r="UKD239" s="119"/>
      <c r="UKE239" s="47"/>
      <c r="UKF239" s="47"/>
      <c r="UKG239" s="48"/>
      <c r="UKH239" s="49"/>
      <c r="UKI239" s="28"/>
      <c r="UKJ239" s="196"/>
      <c r="UKK239" s="119"/>
      <c r="UKL239" s="47"/>
      <c r="UKM239" s="47"/>
      <c r="UKN239" s="48"/>
      <c r="UKO239" s="49"/>
      <c r="UKP239" s="28"/>
      <c r="UKQ239" s="196"/>
      <c r="UKR239" s="119"/>
      <c r="UKS239" s="47"/>
      <c r="UKT239" s="47"/>
      <c r="UKU239" s="48"/>
      <c r="UKV239" s="49"/>
      <c r="UKW239" s="28"/>
      <c r="UKX239" s="196"/>
      <c r="UKY239" s="119"/>
      <c r="UKZ239" s="47"/>
      <c r="ULA239" s="47"/>
      <c r="ULB239" s="48"/>
      <c r="ULC239" s="49"/>
      <c r="ULD239" s="28"/>
      <c r="ULE239" s="196"/>
      <c r="ULF239" s="119"/>
      <c r="ULG239" s="47"/>
      <c r="ULH239" s="47"/>
      <c r="ULI239" s="48"/>
      <c r="ULJ239" s="49"/>
      <c r="ULK239" s="28"/>
      <c r="ULL239" s="196"/>
      <c r="ULM239" s="119"/>
      <c r="ULN239" s="47"/>
      <c r="ULO239" s="47"/>
      <c r="ULP239" s="48"/>
      <c r="ULQ239" s="49"/>
      <c r="ULR239" s="28"/>
      <c r="ULS239" s="196"/>
      <c r="ULT239" s="119"/>
      <c r="ULU239" s="47"/>
      <c r="ULV239" s="47"/>
      <c r="ULW239" s="48"/>
      <c r="ULX239" s="49"/>
      <c r="ULY239" s="28"/>
      <c r="ULZ239" s="196"/>
      <c r="UMA239" s="119"/>
      <c r="UMB239" s="47"/>
      <c r="UMC239" s="47"/>
      <c r="UMD239" s="48"/>
      <c r="UME239" s="49"/>
      <c r="UMF239" s="28"/>
      <c r="UMG239" s="196"/>
      <c r="UMH239" s="119"/>
      <c r="UMI239" s="47"/>
      <c r="UMJ239" s="47"/>
      <c r="UMK239" s="48"/>
      <c r="UML239" s="49"/>
      <c r="UMM239" s="28"/>
      <c r="UMN239" s="196"/>
      <c r="UMO239" s="119"/>
      <c r="UMP239" s="47"/>
      <c r="UMQ239" s="47"/>
      <c r="UMR239" s="48"/>
      <c r="UMS239" s="49"/>
      <c r="UMT239" s="28"/>
      <c r="UMU239" s="196"/>
      <c r="UMV239" s="119"/>
      <c r="UMW239" s="47"/>
      <c r="UMX239" s="47"/>
      <c r="UMY239" s="48"/>
      <c r="UMZ239" s="49"/>
      <c r="UNA239" s="28"/>
      <c r="UNB239" s="196"/>
      <c r="UNC239" s="119"/>
      <c r="UND239" s="47"/>
      <c r="UNE239" s="47"/>
      <c r="UNF239" s="48"/>
      <c r="UNG239" s="49"/>
      <c r="UNH239" s="28"/>
      <c r="UNI239" s="196"/>
      <c r="UNJ239" s="119"/>
      <c r="UNK239" s="47"/>
      <c r="UNL239" s="47"/>
      <c r="UNM239" s="48"/>
      <c r="UNN239" s="49"/>
      <c r="UNO239" s="28"/>
      <c r="UNP239" s="196"/>
      <c r="UNQ239" s="119"/>
      <c r="UNR239" s="47"/>
      <c r="UNS239" s="47"/>
      <c r="UNT239" s="48"/>
      <c r="UNU239" s="49"/>
      <c r="UNV239" s="28"/>
      <c r="UNW239" s="196"/>
      <c r="UNX239" s="119"/>
      <c r="UNY239" s="47"/>
      <c r="UNZ239" s="47"/>
      <c r="UOA239" s="48"/>
      <c r="UOB239" s="49"/>
      <c r="UOC239" s="28"/>
      <c r="UOD239" s="196"/>
      <c r="UOE239" s="119"/>
      <c r="UOF239" s="47"/>
      <c r="UOG239" s="47"/>
      <c r="UOH239" s="48"/>
      <c r="UOI239" s="49"/>
      <c r="UOJ239" s="28"/>
      <c r="UOK239" s="196"/>
      <c r="UOL239" s="119"/>
      <c r="UOM239" s="47"/>
      <c r="UON239" s="47"/>
      <c r="UOO239" s="48"/>
      <c r="UOP239" s="49"/>
      <c r="UOQ239" s="28"/>
      <c r="UOR239" s="196"/>
      <c r="UOS239" s="119"/>
      <c r="UOT239" s="47"/>
      <c r="UOU239" s="47"/>
      <c r="UOV239" s="48"/>
      <c r="UOW239" s="49"/>
      <c r="UOX239" s="28"/>
      <c r="UOY239" s="196"/>
      <c r="UOZ239" s="119"/>
      <c r="UPA239" s="47"/>
      <c r="UPB239" s="47"/>
      <c r="UPC239" s="48"/>
      <c r="UPD239" s="49"/>
      <c r="UPE239" s="28"/>
      <c r="UPF239" s="196"/>
      <c r="UPG239" s="119"/>
      <c r="UPH239" s="47"/>
      <c r="UPI239" s="47"/>
      <c r="UPJ239" s="48"/>
      <c r="UPK239" s="49"/>
      <c r="UPL239" s="28"/>
      <c r="UPM239" s="196"/>
      <c r="UPN239" s="119"/>
      <c r="UPO239" s="47"/>
      <c r="UPP239" s="47"/>
      <c r="UPQ239" s="48"/>
      <c r="UPR239" s="49"/>
      <c r="UPS239" s="28"/>
      <c r="UPT239" s="196"/>
      <c r="UPU239" s="119"/>
      <c r="UPV239" s="47"/>
      <c r="UPW239" s="47"/>
      <c r="UPX239" s="48"/>
      <c r="UPY239" s="49"/>
      <c r="UPZ239" s="28"/>
      <c r="UQA239" s="196"/>
      <c r="UQB239" s="119"/>
      <c r="UQC239" s="47"/>
      <c r="UQD239" s="47"/>
      <c r="UQE239" s="48"/>
      <c r="UQF239" s="49"/>
      <c r="UQG239" s="28"/>
      <c r="UQH239" s="196"/>
      <c r="UQI239" s="119"/>
      <c r="UQJ239" s="47"/>
      <c r="UQK239" s="47"/>
      <c r="UQL239" s="48"/>
      <c r="UQM239" s="49"/>
      <c r="UQN239" s="28"/>
      <c r="UQO239" s="196"/>
      <c r="UQP239" s="119"/>
      <c r="UQQ239" s="47"/>
      <c r="UQR239" s="47"/>
      <c r="UQS239" s="48"/>
      <c r="UQT239" s="49"/>
      <c r="UQU239" s="28"/>
      <c r="UQV239" s="196"/>
      <c r="UQW239" s="119"/>
      <c r="UQX239" s="47"/>
      <c r="UQY239" s="47"/>
      <c r="UQZ239" s="48"/>
      <c r="URA239" s="49"/>
      <c r="URB239" s="28"/>
      <c r="URC239" s="196"/>
      <c r="URD239" s="119"/>
      <c r="URE239" s="47"/>
      <c r="URF239" s="47"/>
      <c r="URG239" s="48"/>
      <c r="URH239" s="49"/>
      <c r="URI239" s="28"/>
      <c r="URJ239" s="196"/>
      <c r="URK239" s="119"/>
      <c r="URL239" s="47"/>
      <c r="URM239" s="47"/>
      <c r="URN239" s="48"/>
      <c r="URO239" s="49"/>
      <c r="URP239" s="28"/>
      <c r="URQ239" s="196"/>
      <c r="URR239" s="119"/>
      <c r="URS239" s="47"/>
      <c r="URT239" s="47"/>
      <c r="URU239" s="48"/>
      <c r="URV239" s="49"/>
      <c r="URW239" s="28"/>
      <c r="URX239" s="196"/>
      <c r="URY239" s="119"/>
      <c r="URZ239" s="47"/>
      <c r="USA239" s="47"/>
      <c r="USB239" s="48"/>
      <c r="USC239" s="49"/>
      <c r="USD239" s="28"/>
      <c r="USE239" s="196"/>
      <c r="USF239" s="119"/>
      <c r="USG239" s="47"/>
      <c r="USH239" s="47"/>
      <c r="USI239" s="48"/>
      <c r="USJ239" s="49"/>
      <c r="USK239" s="28"/>
      <c r="USL239" s="196"/>
      <c r="USM239" s="119"/>
      <c r="USN239" s="47"/>
      <c r="USO239" s="47"/>
      <c r="USP239" s="48"/>
      <c r="USQ239" s="49"/>
      <c r="USR239" s="28"/>
      <c r="USS239" s="196"/>
      <c r="UST239" s="119"/>
      <c r="USU239" s="47"/>
      <c r="USV239" s="47"/>
      <c r="USW239" s="48"/>
      <c r="USX239" s="49"/>
      <c r="USY239" s="28"/>
      <c r="USZ239" s="196"/>
      <c r="UTA239" s="119"/>
      <c r="UTB239" s="47"/>
      <c r="UTC239" s="47"/>
      <c r="UTD239" s="48"/>
      <c r="UTE239" s="49"/>
      <c r="UTF239" s="28"/>
      <c r="UTG239" s="196"/>
      <c r="UTH239" s="119"/>
      <c r="UTI239" s="47"/>
      <c r="UTJ239" s="47"/>
      <c r="UTK239" s="48"/>
      <c r="UTL239" s="49"/>
      <c r="UTM239" s="28"/>
      <c r="UTN239" s="196"/>
      <c r="UTO239" s="119"/>
      <c r="UTP239" s="47"/>
      <c r="UTQ239" s="47"/>
      <c r="UTR239" s="48"/>
      <c r="UTS239" s="49"/>
      <c r="UTT239" s="28"/>
      <c r="UTU239" s="196"/>
      <c r="UTV239" s="119"/>
      <c r="UTW239" s="47"/>
      <c r="UTX239" s="47"/>
      <c r="UTY239" s="48"/>
      <c r="UTZ239" s="49"/>
      <c r="UUA239" s="28"/>
      <c r="UUB239" s="196"/>
      <c r="UUC239" s="119"/>
      <c r="UUD239" s="47"/>
      <c r="UUE239" s="47"/>
      <c r="UUF239" s="48"/>
      <c r="UUG239" s="49"/>
      <c r="UUH239" s="28"/>
      <c r="UUI239" s="196"/>
      <c r="UUJ239" s="119"/>
      <c r="UUK239" s="47"/>
      <c r="UUL239" s="47"/>
      <c r="UUM239" s="48"/>
      <c r="UUN239" s="49"/>
      <c r="UUO239" s="28"/>
      <c r="UUP239" s="196"/>
      <c r="UUQ239" s="119"/>
      <c r="UUR239" s="47"/>
      <c r="UUS239" s="47"/>
      <c r="UUT239" s="48"/>
      <c r="UUU239" s="49"/>
      <c r="UUV239" s="28"/>
      <c r="UUW239" s="196"/>
      <c r="UUX239" s="119"/>
      <c r="UUY239" s="47"/>
      <c r="UUZ239" s="47"/>
      <c r="UVA239" s="48"/>
      <c r="UVB239" s="49"/>
      <c r="UVC239" s="28"/>
      <c r="UVD239" s="196"/>
      <c r="UVE239" s="119"/>
      <c r="UVF239" s="47"/>
      <c r="UVG239" s="47"/>
      <c r="UVH239" s="48"/>
      <c r="UVI239" s="49"/>
      <c r="UVJ239" s="28"/>
      <c r="UVK239" s="196"/>
      <c r="UVL239" s="119"/>
      <c r="UVM239" s="47"/>
      <c r="UVN239" s="47"/>
      <c r="UVO239" s="48"/>
      <c r="UVP239" s="49"/>
      <c r="UVQ239" s="28"/>
      <c r="UVR239" s="196"/>
      <c r="UVS239" s="119"/>
      <c r="UVT239" s="47"/>
      <c r="UVU239" s="47"/>
      <c r="UVV239" s="48"/>
      <c r="UVW239" s="49"/>
      <c r="UVX239" s="28"/>
      <c r="UVY239" s="196"/>
      <c r="UVZ239" s="119"/>
      <c r="UWA239" s="47"/>
      <c r="UWB239" s="47"/>
      <c r="UWC239" s="48"/>
      <c r="UWD239" s="49"/>
      <c r="UWE239" s="28"/>
      <c r="UWF239" s="196"/>
      <c r="UWG239" s="119"/>
      <c r="UWH239" s="47"/>
      <c r="UWI239" s="47"/>
      <c r="UWJ239" s="48"/>
      <c r="UWK239" s="49"/>
      <c r="UWL239" s="28"/>
      <c r="UWM239" s="196"/>
      <c r="UWN239" s="119"/>
      <c r="UWO239" s="47"/>
      <c r="UWP239" s="47"/>
      <c r="UWQ239" s="48"/>
      <c r="UWR239" s="49"/>
      <c r="UWS239" s="28"/>
      <c r="UWT239" s="196"/>
      <c r="UWU239" s="119"/>
      <c r="UWV239" s="47"/>
      <c r="UWW239" s="47"/>
      <c r="UWX239" s="48"/>
      <c r="UWY239" s="49"/>
      <c r="UWZ239" s="28"/>
      <c r="UXA239" s="196"/>
      <c r="UXB239" s="119"/>
      <c r="UXC239" s="47"/>
      <c r="UXD239" s="47"/>
      <c r="UXE239" s="48"/>
      <c r="UXF239" s="49"/>
      <c r="UXG239" s="28"/>
      <c r="UXH239" s="196"/>
      <c r="UXI239" s="119"/>
      <c r="UXJ239" s="47"/>
      <c r="UXK239" s="47"/>
      <c r="UXL239" s="48"/>
      <c r="UXM239" s="49"/>
      <c r="UXN239" s="28"/>
      <c r="UXO239" s="196"/>
      <c r="UXP239" s="119"/>
      <c r="UXQ239" s="47"/>
      <c r="UXR239" s="47"/>
      <c r="UXS239" s="48"/>
      <c r="UXT239" s="49"/>
      <c r="UXU239" s="28"/>
      <c r="UXV239" s="196"/>
      <c r="UXW239" s="119"/>
      <c r="UXX239" s="47"/>
      <c r="UXY239" s="47"/>
      <c r="UXZ239" s="48"/>
      <c r="UYA239" s="49"/>
      <c r="UYB239" s="28"/>
      <c r="UYC239" s="196"/>
      <c r="UYD239" s="119"/>
      <c r="UYE239" s="47"/>
      <c r="UYF239" s="47"/>
      <c r="UYG239" s="48"/>
      <c r="UYH239" s="49"/>
      <c r="UYI239" s="28"/>
      <c r="UYJ239" s="196"/>
      <c r="UYK239" s="119"/>
      <c r="UYL239" s="47"/>
      <c r="UYM239" s="47"/>
      <c r="UYN239" s="48"/>
      <c r="UYO239" s="49"/>
      <c r="UYP239" s="28"/>
      <c r="UYQ239" s="196"/>
      <c r="UYR239" s="119"/>
      <c r="UYS239" s="47"/>
      <c r="UYT239" s="47"/>
      <c r="UYU239" s="48"/>
      <c r="UYV239" s="49"/>
      <c r="UYW239" s="28"/>
      <c r="UYX239" s="196"/>
      <c r="UYY239" s="119"/>
      <c r="UYZ239" s="47"/>
      <c r="UZA239" s="47"/>
      <c r="UZB239" s="48"/>
      <c r="UZC239" s="49"/>
      <c r="UZD239" s="28"/>
      <c r="UZE239" s="196"/>
      <c r="UZF239" s="119"/>
      <c r="UZG239" s="47"/>
      <c r="UZH239" s="47"/>
      <c r="UZI239" s="48"/>
      <c r="UZJ239" s="49"/>
      <c r="UZK239" s="28"/>
      <c r="UZL239" s="196"/>
      <c r="UZM239" s="119"/>
      <c r="UZN239" s="47"/>
      <c r="UZO239" s="47"/>
      <c r="UZP239" s="48"/>
      <c r="UZQ239" s="49"/>
      <c r="UZR239" s="28"/>
      <c r="UZS239" s="196"/>
      <c r="UZT239" s="119"/>
      <c r="UZU239" s="47"/>
      <c r="UZV239" s="47"/>
      <c r="UZW239" s="48"/>
      <c r="UZX239" s="49"/>
      <c r="UZY239" s="28"/>
      <c r="UZZ239" s="196"/>
      <c r="VAA239" s="119"/>
      <c r="VAB239" s="47"/>
      <c r="VAC239" s="47"/>
      <c r="VAD239" s="48"/>
      <c r="VAE239" s="49"/>
      <c r="VAF239" s="28"/>
      <c r="VAG239" s="196"/>
      <c r="VAH239" s="119"/>
      <c r="VAI239" s="47"/>
      <c r="VAJ239" s="47"/>
      <c r="VAK239" s="48"/>
      <c r="VAL239" s="49"/>
      <c r="VAM239" s="28"/>
      <c r="VAN239" s="196"/>
      <c r="VAO239" s="119"/>
      <c r="VAP239" s="47"/>
      <c r="VAQ239" s="47"/>
      <c r="VAR239" s="48"/>
      <c r="VAS239" s="49"/>
      <c r="VAT239" s="28"/>
      <c r="VAU239" s="196"/>
      <c r="VAV239" s="119"/>
      <c r="VAW239" s="47"/>
      <c r="VAX239" s="47"/>
      <c r="VAY239" s="48"/>
      <c r="VAZ239" s="49"/>
      <c r="VBA239" s="28"/>
      <c r="VBB239" s="196"/>
      <c r="VBC239" s="119"/>
      <c r="VBD239" s="47"/>
      <c r="VBE239" s="47"/>
      <c r="VBF239" s="48"/>
      <c r="VBG239" s="49"/>
      <c r="VBH239" s="28"/>
      <c r="VBI239" s="196"/>
      <c r="VBJ239" s="119"/>
      <c r="VBK239" s="47"/>
      <c r="VBL239" s="47"/>
      <c r="VBM239" s="48"/>
      <c r="VBN239" s="49"/>
      <c r="VBO239" s="28"/>
      <c r="VBP239" s="196"/>
      <c r="VBQ239" s="119"/>
      <c r="VBR239" s="47"/>
      <c r="VBS239" s="47"/>
      <c r="VBT239" s="48"/>
      <c r="VBU239" s="49"/>
      <c r="VBV239" s="28"/>
      <c r="VBW239" s="196"/>
      <c r="VBX239" s="119"/>
      <c r="VBY239" s="47"/>
      <c r="VBZ239" s="47"/>
      <c r="VCA239" s="48"/>
      <c r="VCB239" s="49"/>
      <c r="VCC239" s="28"/>
      <c r="VCD239" s="196"/>
      <c r="VCE239" s="119"/>
      <c r="VCF239" s="47"/>
      <c r="VCG239" s="47"/>
      <c r="VCH239" s="48"/>
      <c r="VCI239" s="49"/>
      <c r="VCJ239" s="28"/>
      <c r="VCK239" s="196"/>
      <c r="VCL239" s="119"/>
      <c r="VCM239" s="47"/>
      <c r="VCN239" s="47"/>
      <c r="VCO239" s="48"/>
      <c r="VCP239" s="49"/>
      <c r="VCQ239" s="28"/>
      <c r="VCR239" s="196"/>
      <c r="VCS239" s="119"/>
      <c r="VCT239" s="47"/>
      <c r="VCU239" s="47"/>
      <c r="VCV239" s="48"/>
      <c r="VCW239" s="49"/>
      <c r="VCX239" s="28"/>
      <c r="VCY239" s="196"/>
      <c r="VCZ239" s="119"/>
      <c r="VDA239" s="47"/>
      <c r="VDB239" s="47"/>
      <c r="VDC239" s="48"/>
      <c r="VDD239" s="49"/>
      <c r="VDE239" s="28"/>
      <c r="VDF239" s="196"/>
      <c r="VDG239" s="119"/>
      <c r="VDH239" s="47"/>
      <c r="VDI239" s="47"/>
      <c r="VDJ239" s="48"/>
      <c r="VDK239" s="49"/>
      <c r="VDL239" s="28"/>
      <c r="VDM239" s="196"/>
      <c r="VDN239" s="119"/>
      <c r="VDO239" s="47"/>
      <c r="VDP239" s="47"/>
      <c r="VDQ239" s="48"/>
      <c r="VDR239" s="49"/>
      <c r="VDS239" s="28"/>
      <c r="VDT239" s="196"/>
      <c r="VDU239" s="119"/>
      <c r="VDV239" s="47"/>
      <c r="VDW239" s="47"/>
      <c r="VDX239" s="48"/>
      <c r="VDY239" s="49"/>
      <c r="VDZ239" s="28"/>
      <c r="VEA239" s="196"/>
      <c r="VEB239" s="119"/>
      <c r="VEC239" s="47"/>
      <c r="VED239" s="47"/>
      <c r="VEE239" s="48"/>
      <c r="VEF239" s="49"/>
      <c r="VEG239" s="28"/>
      <c r="VEH239" s="196"/>
      <c r="VEI239" s="119"/>
      <c r="VEJ239" s="47"/>
      <c r="VEK239" s="47"/>
      <c r="VEL239" s="48"/>
      <c r="VEM239" s="49"/>
      <c r="VEN239" s="28"/>
      <c r="VEO239" s="196"/>
      <c r="VEP239" s="119"/>
      <c r="VEQ239" s="47"/>
      <c r="VER239" s="47"/>
      <c r="VES239" s="48"/>
      <c r="VET239" s="49"/>
      <c r="VEU239" s="28"/>
      <c r="VEV239" s="196"/>
      <c r="VEW239" s="119"/>
      <c r="VEX239" s="47"/>
      <c r="VEY239" s="47"/>
      <c r="VEZ239" s="48"/>
      <c r="VFA239" s="49"/>
      <c r="VFB239" s="28"/>
      <c r="VFC239" s="196"/>
      <c r="VFD239" s="119"/>
      <c r="VFE239" s="47"/>
      <c r="VFF239" s="47"/>
      <c r="VFG239" s="48"/>
      <c r="VFH239" s="49"/>
      <c r="VFI239" s="28"/>
      <c r="VFJ239" s="196"/>
      <c r="VFK239" s="119"/>
      <c r="VFL239" s="47"/>
      <c r="VFM239" s="47"/>
      <c r="VFN239" s="48"/>
      <c r="VFO239" s="49"/>
      <c r="VFP239" s="28"/>
      <c r="VFQ239" s="196"/>
      <c r="VFR239" s="119"/>
      <c r="VFS239" s="47"/>
      <c r="VFT239" s="47"/>
      <c r="VFU239" s="48"/>
      <c r="VFV239" s="49"/>
      <c r="VFW239" s="28"/>
      <c r="VFX239" s="196"/>
      <c r="VFY239" s="119"/>
      <c r="VFZ239" s="47"/>
      <c r="VGA239" s="47"/>
      <c r="VGB239" s="48"/>
      <c r="VGC239" s="49"/>
      <c r="VGD239" s="28"/>
      <c r="VGE239" s="196"/>
      <c r="VGF239" s="119"/>
      <c r="VGG239" s="47"/>
      <c r="VGH239" s="47"/>
      <c r="VGI239" s="48"/>
      <c r="VGJ239" s="49"/>
      <c r="VGK239" s="28"/>
      <c r="VGL239" s="196"/>
      <c r="VGM239" s="119"/>
      <c r="VGN239" s="47"/>
      <c r="VGO239" s="47"/>
      <c r="VGP239" s="48"/>
      <c r="VGQ239" s="49"/>
      <c r="VGR239" s="28"/>
      <c r="VGS239" s="196"/>
      <c r="VGT239" s="119"/>
      <c r="VGU239" s="47"/>
      <c r="VGV239" s="47"/>
      <c r="VGW239" s="48"/>
      <c r="VGX239" s="49"/>
      <c r="VGY239" s="28"/>
      <c r="VGZ239" s="196"/>
      <c r="VHA239" s="119"/>
      <c r="VHB239" s="47"/>
      <c r="VHC239" s="47"/>
      <c r="VHD239" s="48"/>
      <c r="VHE239" s="49"/>
      <c r="VHF239" s="28"/>
      <c r="VHG239" s="196"/>
      <c r="VHH239" s="119"/>
      <c r="VHI239" s="47"/>
      <c r="VHJ239" s="47"/>
      <c r="VHK239" s="48"/>
      <c r="VHL239" s="49"/>
      <c r="VHM239" s="28"/>
      <c r="VHN239" s="196"/>
      <c r="VHO239" s="119"/>
      <c r="VHP239" s="47"/>
      <c r="VHQ239" s="47"/>
      <c r="VHR239" s="48"/>
      <c r="VHS239" s="49"/>
      <c r="VHT239" s="28"/>
      <c r="VHU239" s="196"/>
      <c r="VHV239" s="119"/>
      <c r="VHW239" s="47"/>
      <c r="VHX239" s="47"/>
      <c r="VHY239" s="48"/>
      <c r="VHZ239" s="49"/>
      <c r="VIA239" s="28"/>
      <c r="VIB239" s="196"/>
      <c r="VIC239" s="119"/>
      <c r="VID239" s="47"/>
      <c r="VIE239" s="47"/>
      <c r="VIF239" s="48"/>
      <c r="VIG239" s="49"/>
      <c r="VIH239" s="28"/>
      <c r="VII239" s="196"/>
      <c r="VIJ239" s="119"/>
      <c r="VIK239" s="47"/>
      <c r="VIL239" s="47"/>
      <c r="VIM239" s="48"/>
      <c r="VIN239" s="49"/>
      <c r="VIO239" s="28"/>
      <c r="VIP239" s="196"/>
      <c r="VIQ239" s="119"/>
      <c r="VIR239" s="47"/>
      <c r="VIS239" s="47"/>
      <c r="VIT239" s="48"/>
      <c r="VIU239" s="49"/>
      <c r="VIV239" s="28"/>
      <c r="VIW239" s="196"/>
      <c r="VIX239" s="119"/>
      <c r="VIY239" s="47"/>
      <c r="VIZ239" s="47"/>
      <c r="VJA239" s="48"/>
      <c r="VJB239" s="49"/>
      <c r="VJC239" s="28"/>
      <c r="VJD239" s="196"/>
      <c r="VJE239" s="119"/>
      <c r="VJF239" s="47"/>
      <c r="VJG239" s="47"/>
      <c r="VJH239" s="48"/>
      <c r="VJI239" s="49"/>
      <c r="VJJ239" s="28"/>
      <c r="VJK239" s="196"/>
      <c r="VJL239" s="119"/>
      <c r="VJM239" s="47"/>
      <c r="VJN239" s="47"/>
      <c r="VJO239" s="48"/>
      <c r="VJP239" s="49"/>
      <c r="VJQ239" s="28"/>
      <c r="VJR239" s="196"/>
      <c r="VJS239" s="119"/>
      <c r="VJT239" s="47"/>
      <c r="VJU239" s="47"/>
      <c r="VJV239" s="48"/>
      <c r="VJW239" s="49"/>
      <c r="VJX239" s="28"/>
      <c r="VJY239" s="196"/>
      <c r="VJZ239" s="119"/>
      <c r="VKA239" s="47"/>
      <c r="VKB239" s="47"/>
      <c r="VKC239" s="48"/>
      <c r="VKD239" s="49"/>
      <c r="VKE239" s="28"/>
      <c r="VKF239" s="196"/>
      <c r="VKG239" s="119"/>
      <c r="VKH239" s="47"/>
      <c r="VKI239" s="47"/>
      <c r="VKJ239" s="48"/>
      <c r="VKK239" s="49"/>
      <c r="VKL239" s="28"/>
      <c r="VKM239" s="196"/>
      <c r="VKN239" s="119"/>
      <c r="VKO239" s="47"/>
      <c r="VKP239" s="47"/>
      <c r="VKQ239" s="48"/>
      <c r="VKR239" s="49"/>
      <c r="VKS239" s="28"/>
      <c r="VKT239" s="196"/>
      <c r="VKU239" s="119"/>
      <c r="VKV239" s="47"/>
      <c r="VKW239" s="47"/>
      <c r="VKX239" s="48"/>
      <c r="VKY239" s="49"/>
      <c r="VKZ239" s="28"/>
      <c r="VLA239" s="196"/>
      <c r="VLB239" s="119"/>
      <c r="VLC239" s="47"/>
      <c r="VLD239" s="47"/>
      <c r="VLE239" s="48"/>
      <c r="VLF239" s="49"/>
      <c r="VLG239" s="28"/>
      <c r="VLH239" s="196"/>
      <c r="VLI239" s="119"/>
      <c r="VLJ239" s="47"/>
      <c r="VLK239" s="47"/>
      <c r="VLL239" s="48"/>
      <c r="VLM239" s="49"/>
      <c r="VLN239" s="28"/>
      <c r="VLO239" s="196"/>
      <c r="VLP239" s="119"/>
      <c r="VLQ239" s="47"/>
      <c r="VLR239" s="47"/>
      <c r="VLS239" s="48"/>
      <c r="VLT239" s="49"/>
      <c r="VLU239" s="28"/>
      <c r="VLV239" s="196"/>
      <c r="VLW239" s="119"/>
      <c r="VLX239" s="47"/>
      <c r="VLY239" s="47"/>
      <c r="VLZ239" s="48"/>
      <c r="VMA239" s="49"/>
      <c r="VMB239" s="28"/>
      <c r="VMC239" s="196"/>
      <c r="VMD239" s="119"/>
      <c r="VME239" s="47"/>
      <c r="VMF239" s="47"/>
      <c r="VMG239" s="48"/>
      <c r="VMH239" s="49"/>
      <c r="VMI239" s="28"/>
      <c r="VMJ239" s="196"/>
      <c r="VMK239" s="119"/>
      <c r="VML239" s="47"/>
      <c r="VMM239" s="47"/>
      <c r="VMN239" s="48"/>
      <c r="VMO239" s="49"/>
      <c r="VMP239" s="28"/>
      <c r="VMQ239" s="196"/>
      <c r="VMR239" s="119"/>
      <c r="VMS239" s="47"/>
      <c r="VMT239" s="47"/>
      <c r="VMU239" s="48"/>
      <c r="VMV239" s="49"/>
      <c r="VMW239" s="28"/>
      <c r="VMX239" s="196"/>
      <c r="VMY239" s="119"/>
      <c r="VMZ239" s="47"/>
      <c r="VNA239" s="47"/>
      <c r="VNB239" s="48"/>
      <c r="VNC239" s="49"/>
      <c r="VND239" s="28"/>
      <c r="VNE239" s="196"/>
      <c r="VNF239" s="119"/>
      <c r="VNG239" s="47"/>
      <c r="VNH239" s="47"/>
      <c r="VNI239" s="48"/>
      <c r="VNJ239" s="49"/>
      <c r="VNK239" s="28"/>
      <c r="VNL239" s="196"/>
      <c r="VNM239" s="119"/>
      <c r="VNN239" s="47"/>
      <c r="VNO239" s="47"/>
      <c r="VNP239" s="48"/>
      <c r="VNQ239" s="49"/>
      <c r="VNR239" s="28"/>
      <c r="VNS239" s="196"/>
      <c r="VNT239" s="119"/>
      <c r="VNU239" s="47"/>
      <c r="VNV239" s="47"/>
      <c r="VNW239" s="48"/>
      <c r="VNX239" s="49"/>
      <c r="VNY239" s="28"/>
      <c r="VNZ239" s="196"/>
      <c r="VOA239" s="119"/>
      <c r="VOB239" s="47"/>
      <c r="VOC239" s="47"/>
      <c r="VOD239" s="48"/>
      <c r="VOE239" s="49"/>
      <c r="VOF239" s="28"/>
      <c r="VOG239" s="196"/>
      <c r="VOH239" s="119"/>
      <c r="VOI239" s="47"/>
      <c r="VOJ239" s="47"/>
      <c r="VOK239" s="48"/>
      <c r="VOL239" s="49"/>
      <c r="VOM239" s="28"/>
      <c r="VON239" s="196"/>
      <c r="VOO239" s="119"/>
      <c r="VOP239" s="47"/>
      <c r="VOQ239" s="47"/>
      <c r="VOR239" s="48"/>
      <c r="VOS239" s="49"/>
      <c r="VOT239" s="28"/>
      <c r="VOU239" s="196"/>
      <c r="VOV239" s="119"/>
      <c r="VOW239" s="47"/>
      <c r="VOX239" s="47"/>
      <c r="VOY239" s="48"/>
      <c r="VOZ239" s="49"/>
      <c r="VPA239" s="28"/>
      <c r="VPB239" s="196"/>
      <c r="VPC239" s="119"/>
      <c r="VPD239" s="47"/>
      <c r="VPE239" s="47"/>
      <c r="VPF239" s="48"/>
      <c r="VPG239" s="49"/>
      <c r="VPH239" s="28"/>
      <c r="VPI239" s="196"/>
      <c r="VPJ239" s="119"/>
      <c r="VPK239" s="47"/>
      <c r="VPL239" s="47"/>
      <c r="VPM239" s="48"/>
      <c r="VPN239" s="49"/>
      <c r="VPO239" s="28"/>
      <c r="VPP239" s="196"/>
      <c r="VPQ239" s="119"/>
      <c r="VPR239" s="47"/>
      <c r="VPS239" s="47"/>
      <c r="VPT239" s="48"/>
      <c r="VPU239" s="49"/>
      <c r="VPV239" s="28"/>
      <c r="VPW239" s="196"/>
      <c r="VPX239" s="119"/>
      <c r="VPY239" s="47"/>
      <c r="VPZ239" s="47"/>
      <c r="VQA239" s="48"/>
      <c r="VQB239" s="49"/>
      <c r="VQC239" s="28"/>
      <c r="VQD239" s="196"/>
      <c r="VQE239" s="119"/>
      <c r="VQF239" s="47"/>
      <c r="VQG239" s="47"/>
      <c r="VQH239" s="48"/>
      <c r="VQI239" s="49"/>
      <c r="VQJ239" s="28"/>
      <c r="VQK239" s="196"/>
      <c r="VQL239" s="119"/>
      <c r="VQM239" s="47"/>
      <c r="VQN239" s="47"/>
      <c r="VQO239" s="48"/>
      <c r="VQP239" s="49"/>
      <c r="VQQ239" s="28"/>
      <c r="VQR239" s="196"/>
      <c r="VQS239" s="119"/>
      <c r="VQT239" s="47"/>
      <c r="VQU239" s="47"/>
      <c r="VQV239" s="48"/>
      <c r="VQW239" s="49"/>
      <c r="VQX239" s="28"/>
      <c r="VQY239" s="196"/>
      <c r="VQZ239" s="119"/>
      <c r="VRA239" s="47"/>
      <c r="VRB239" s="47"/>
      <c r="VRC239" s="48"/>
      <c r="VRD239" s="49"/>
      <c r="VRE239" s="28"/>
      <c r="VRF239" s="196"/>
      <c r="VRG239" s="119"/>
      <c r="VRH239" s="47"/>
      <c r="VRI239" s="47"/>
      <c r="VRJ239" s="48"/>
      <c r="VRK239" s="49"/>
      <c r="VRL239" s="28"/>
      <c r="VRM239" s="196"/>
      <c r="VRN239" s="119"/>
      <c r="VRO239" s="47"/>
      <c r="VRP239" s="47"/>
      <c r="VRQ239" s="48"/>
      <c r="VRR239" s="49"/>
      <c r="VRS239" s="28"/>
      <c r="VRT239" s="196"/>
      <c r="VRU239" s="119"/>
      <c r="VRV239" s="47"/>
      <c r="VRW239" s="47"/>
      <c r="VRX239" s="48"/>
      <c r="VRY239" s="49"/>
      <c r="VRZ239" s="28"/>
      <c r="VSA239" s="196"/>
      <c r="VSB239" s="119"/>
      <c r="VSC239" s="47"/>
      <c r="VSD239" s="47"/>
      <c r="VSE239" s="48"/>
      <c r="VSF239" s="49"/>
      <c r="VSG239" s="28"/>
      <c r="VSH239" s="196"/>
      <c r="VSI239" s="119"/>
      <c r="VSJ239" s="47"/>
      <c r="VSK239" s="47"/>
      <c r="VSL239" s="48"/>
      <c r="VSM239" s="49"/>
      <c r="VSN239" s="28"/>
      <c r="VSO239" s="196"/>
      <c r="VSP239" s="119"/>
      <c r="VSQ239" s="47"/>
      <c r="VSR239" s="47"/>
      <c r="VSS239" s="48"/>
      <c r="VST239" s="49"/>
      <c r="VSU239" s="28"/>
      <c r="VSV239" s="196"/>
      <c r="VSW239" s="119"/>
      <c r="VSX239" s="47"/>
      <c r="VSY239" s="47"/>
      <c r="VSZ239" s="48"/>
      <c r="VTA239" s="49"/>
      <c r="VTB239" s="28"/>
      <c r="VTC239" s="196"/>
      <c r="VTD239" s="119"/>
      <c r="VTE239" s="47"/>
      <c r="VTF239" s="47"/>
      <c r="VTG239" s="48"/>
      <c r="VTH239" s="49"/>
      <c r="VTI239" s="28"/>
      <c r="VTJ239" s="196"/>
      <c r="VTK239" s="119"/>
      <c r="VTL239" s="47"/>
      <c r="VTM239" s="47"/>
      <c r="VTN239" s="48"/>
      <c r="VTO239" s="49"/>
      <c r="VTP239" s="28"/>
      <c r="VTQ239" s="196"/>
      <c r="VTR239" s="119"/>
      <c r="VTS239" s="47"/>
      <c r="VTT239" s="47"/>
      <c r="VTU239" s="48"/>
      <c r="VTV239" s="49"/>
      <c r="VTW239" s="28"/>
      <c r="VTX239" s="196"/>
      <c r="VTY239" s="119"/>
      <c r="VTZ239" s="47"/>
      <c r="VUA239" s="47"/>
      <c r="VUB239" s="48"/>
      <c r="VUC239" s="49"/>
      <c r="VUD239" s="28"/>
      <c r="VUE239" s="196"/>
      <c r="VUF239" s="119"/>
      <c r="VUG239" s="47"/>
      <c r="VUH239" s="47"/>
      <c r="VUI239" s="48"/>
      <c r="VUJ239" s="49"/>
      <c r="VUK239" s="28"/>
      <c r="VUL239" s="196"/>
      <c r="VUM239" s="119"/>
      <c r="VUN239" s="47"/>
      <c r="VUO239" s="47"/>
      <c r="VUP239" s="48"/>
      <c r="VUQ239" s="49"/>
      <c r="VUR239" s="28"/>
      <c r="VUS239" s="196"/>
      <c r="VUT239" s="119"/>
      <c r="VUU239" s="47"/>
      <c r="VUV239" s="47"/>
      <c r="VUW239" s="48"/>
      <c r="VUX239" s="49"/>
      <c r="VUY239" s="28"/>
      <c r="VUZ239" s="196"/>
      <c r="VVA239" s="119"/>
      <c r="VVB239" s="47"/>
      <c r="VVC239" s="47"/>
      <c r="VVD239" s="48"/>
      <c r="VVE239" s="49"/>
      <c r="VVF239" s="28"/>
      <c r="VVG239" s="196"/>
      <c r="VVH239" s="119"/>
      <c r="VVI239" s="47"/>
      <c r="VVJ239" s="47"/>
      <c r="VVK239" s="48"/>
      <c r="VVL239" s="49"/>
      <c r="VVM239" s="28"/>
      <c r="VVN239" s="196"/>
      <c r="VVO239" s="119"/>
      <c r="VVP239" s="47"/>
      <c r="VVQ239" s="47"/>
      <c r="VVR239" s="48"/>
      <c r="VVS239" s="49"/>
      <c r="VVT239" s="28"/>
      <c r="VVU239" s="196"/>
      <c r="VVV239" s="119"/>
      <c r="VVW239" s="47"/>
      <c r="VVX239" s="47"/>
      <c r="VVY239" s="48"/>
      <c r="VVZ239" s="49"/>
      <c r="VWA239" s="28"/>
      <c r="VWB239" s="196"/>
      <c r="VWC239" s="119"/>
      <c r="VWD239" s="47"/>
      <c r="VWE239" s="47"/>
      <c r="VWF239" s="48"/>
      <c r="VWG239" s="49"/>
      <c r="VWH239" s="28"/>
      <c r="VWI239" s="196"/>
      <c r="VWJ239" s="119"/>
      <c r="VWK239" s="47"/>
      <c r="VWL239" s="47"/>
      <c r="VWM239" s="48"/>
      <c r="VWN239" s="49"/>
      <c r="VWO239" s="28"/>
      <c r="VWP239" s="196"/>
      <c r="VWQ239" s="119"/>
      <c r="VWR239" s="47"/>
      <c r="VWS239" s="47"/>
      <c r="VWT239" s="48"/>
      <c r="VWU239" s="49"/>
      <c r="VWV239" s="28"/>
      <c r="VWW239" s="196"/>
      <c r="VWX239" s="119"/>
      <c r="VWY239" s="47"/>
      <c r="VWZ239" s="47"/>
      <c r="VXA239" s="48"/>
      <c r="VXB239" s="49"/>
      <c r="VXC239" s="28"/>
      <c r="VXD239" s="196"/>
      <c r="VXE239" s="119"/>
      <c r="VXF239" s="47"/>
      <c r="VXG239" s="47"/>
      <c r="VXH239" s="48"/>
      <c r="VXI239" s="49"/>
      <c r="VXJ239" s="28"/>
      <c r="VXK239" s="196"/>
      <c r="VXL239" s="119"/>
      <c r="VXM239" s="47"/>
      <c r="VXN239" s="47"/>
      <c r="VXO239" s="48"/>
      <c r="VXP239" s="49"/>
      <c r="VXQ239" s="28"/>
      <c r="VXR239" s="196"/>
      <c r="VXS239" s="119"/>
      <c r="VXT239" s="47"/>
      <c r="VXU239" s="47"/>
      <c r="VXV239" s="48"/>
      <c r="VXW239" s="49"/>
      <c r="VXX239" s="28"/>
      <c r="VXY239" s="196"/>
      <c r="VXZ239" s="119"/>
      <c r="VYA239" s="47"/>
      <c r="VYB239" s="47"/>
      <c r="VYC239" s="48"/>
      <c r="VYD239" s="49"/>
      <c r="VYE239" s="28"/>
      <c r="VYF239" s="196"/>
      <c r="VYG239" s="119"/>
      <c r="VYH239" s="47"/>
      <c r="VYI239" s="47"/>
      <c r="VYJ239" s="48"/>
      <c r="VYK239" s="49"/>
      <c r="VYL239" s="28"/>
      <c r="VYM239" s="196"/>
      <c r="VYN239" s="119"/>
      <c r="VYO239" s="47"/>
      <c r="VYP239" s="47"/>
      <c r="VYQ239" s="48"/>
      <c r="VYR239" s="49"/>
      <c r="VYS239" s="28"/>
      <c r="VYT239" s="196"/>
      <c r="VYU239" s="119"/>
      <c r="VYV239" s="47"/>
      <c r="VYW239" s="47"/>
      <c r="VYX239" s="48"/>
      <c r="VYY239" s="49"/>
      <c r="VYZ239" s="28"/>
      <c r="VZA239" s="196"/>
      <c r="VZB239" s="119"/>
      <c r="VZC239" s="47"/>
      <c r="VZD239" s="47"/>
      <c r="VZE239" s="48"/>
      <c r="VZF239" s="49"/>
      <c r="VZG239" s="28"/>
      <c r="VZH239" s="196"/>
      <c r="VZI239" s="119"/>
      <c r="VZJ239" s="47"/>
      <c r="VZK239" s="47"/>
      <c r="VZL239" s="48"/>
      <c r="VZM239" s="49"/>
      <c r="VZN239" s="28"/>
      <c r="VZO239" s="196"/>
      <c r="VZP239" s="119"/>
      <c r="VZQ239" s="47"/>
      <c r="VZR239" s="47"/>
      <c r="VZS239" s="48"/>
      <c r="VZT239" s="49"/>
      <c r="VZU239" s="28"/>
      <c r="VZV239" s="196"/>
      <c r="VZW239" s="119"/>
      <c r="VZX239" s="47"/>
      <c r="VZY239" s="47"/>
      <c r="VZZ239" s="48"/>
      <c r="WAA239" s="49"/>
      <c r="WAB239" s="28"/>
      <c r="WAC239" s="196"/>
      <c r="WAD239" s="119"/>
      <c r="WAE239" s="47"/>
      <c r="WAF239" s="47"/>
      <c r="WAG239" s="48"/>
      <c r="WAH239" s="49"/>
      <c r="WAI239" s="28"/>
      <c r="WAJ239" s="196"/>
      <c r="WAK239" s="119"/>
      <c r="WAL239" s="47"/>
      <c r="WAM239" s="47"/>
      <c r="WAN239" s="48"/>
      <c r="WAO239" s="49"/>
      <c r="WAP239" s="28"/>
      <c r="WAQ239" s="196"/>
      <c r="WAR239" s="119"/>
      <c r="WAS239" s="47"/>
      <c r="WAT239" s="47"/>
      <c r="WAU239" s="48"/>
      <c r="WAV239" s="49"/>
      <c r="WAW239" s="28"/>
      <c r="WAX239" s="196"/>
      <c r="WAY239" s="119"/>
      <c r="WAZ239" s="47"/>
      <c r="WBA239" s="47"/>
      <c r="WBB239" s="48"/>
      <c r="WBC239" s="49"/>
      <c r="WBD239" s="28"/>
      <c r="WBE239" s="196"/>
      <c r="WBF239" s="119"/>
      <c r="WBG239" s="47"/>
      <c r="WBH239" s="47"/>
      <c r="WBI239" s="48"/>
      <c r="WBJ239" s="49"/>
      <c r="WBK239" s="28"/>
      <c r="WBL239" s="196"/>
      <c r="WBM239" s="119"/>
      <c r="WBN239" s="47"/>
      <c r="WBO239" s="47"/>
      <c r="WBP239" s="48"/>
      <c r="WBQ239" s="49"/>
      <c r="WBR239" s="28"/>
      <c r="WBS239" s="196"/>
      <c r="WBT239" s="119"/>
      <c r="WBU239" s="47"/>
      <c r="WBV239" s="47"/>
      <c r="WBW239" s="48"/>
      <c r="WBX239" s="49"/>
      <c r="WBY239" s="28"/>
      <c r="WBZ239" s="196"/>
      <c r="WCA239" s="119"/>
      <c r="WCB239" s="47"/>
      <c r="WCC239" s="47"/>
      <c r="WCD239" s="48"/>
      <c r="WCE239" s="49"/>
      <c r="WCF239" s="28"/>
      <c r="WCG239" s="196"/>
      <c r="WCH239" s="119"/>
      <c r="WCI239" s="47"/>
      <c r="WCJ239" s="47"/>
      <c r="WCK239" s="48"/>
      <c r="WCL239" s="49"/>
      <c r="WCM239" s="28"/>
      <c r="WCN239" s="196"/>
      <c r="WCO239" s="119"/>
      <c r="WCP239" s="47"/>
      <c r="WCQ239" s="47"/>
      <c r="WCR239" s="48"/>
      <c r="WCS239" s="49"/>
      <c r="WCT239" s="28"/>
      <c r="WCU239" s="196"/>
      <c r="WCV239" s="119"/>
      <c r="WCW239" s="47"/>
      <c r="WCX239" s="47"/>
      <c r="WCY239" s="48"/>
      <c r="WCZ239" s="49"/>
      <c r="WDA239" s="28"/>
      <c r="WDB239" s="196"/>
      <c r="WDC239" s="119"/>
      <c r="WDD239" s="47"/>
      <c r="WDE239" s="47"/>
      <c r="WDF239" s="48"/>
      <c r="WDG239" s="49"/>
      <c r="WDH239" s="28"/>
      <c r="WDI239" s="196"/>
      <c r="WDJ239" s="119"/>
      <c r="WDK239" s="47"/>
      <c r="WDL239" s="47"/>
      <c r="WDM239" s="48"/>
      <c r="WDN239" s="49"/>
      <c r="WDO239" s="28"/>
      <c r="WDP239" s="196"/>
      <c r="WDQ239" s="119"/>
      <c r="WDR239" s="47"/>
      <c r="WDS239" s="47"/>
      <c r="WDT239" s="48"/>
      <c r="WDU239" s="49"/>
      <c r="WDV239" s="28"/>
      <c r="WDW239" s="196"/>
      <c r="WDX239" s="119"/>
      <c r="WDY239" s="47"/>
      <c r="WDZ239" s="47"/>
      <c r="WEA239" s="48"/>
      <c r="WEB239" s="49"/>
      <c r="WEC239" s="28"/>
      <c r="WED239" s="196"/>
      <c r="WEE239" s="119"/>
      <c r="WEF239" s="47"/>
      <c r="WEG239" s="47"/>
      <c r="WEH239" s="48"/>
      <c r="WEI239" s="49"/>
      <c r="WEJ239" s="28"/>
      <c r="WEK239" s="196"/>
      <c r="WEL239" s="119"/>
      <c r="WEM239" s="47"/>
      <c r="WEN239" s="47"/>
      <c r="WEO239" s="48"/>
      <c r="WEP239" s="49"/>
      <c r="WEQ239" s="28"/>
      <c r="WER239" s="196"/>
      <c r="WES239" s="119"/>
      <c r="WET239" s="47"/>
      <c r="WEU239" s="47"/>
      <c r="WEV239" s="48"/>
      <c r="WEW239" s="49"/>
      <c r="WEX239" s="28"/>
      <c r="WEY239" s="196"/>
      <c r="WEZ239" s="119"/>
      <c r="WFA239" s="47"/>
      <c r="WFB239" s="47"/>
      <c r="WFC239" s="48"/>
      <c r="WFD239" s="49"/>
      <c r="WFE239" s="28"/>
      <c r="WFF239" s="196"/>
      <c r="WFG239" s="119"/>
      <c r="WFH239" s="47"/>
      <c r="WFI239" s="47"/>
      <c r="WFJ239" s="48"/>
      <c r="WFK239" s="49"/>
      <c r="WFL239" s="28"/>
      <c r="WFM239" s="196"/>
      <c r="WFN239" s="119"/>
      <c r="WFO239" s="47"/>
      <c r="WFP239" s="47"/>
      <c r="WFQ239" s="48"/>
      <c r="WFR239" s="49"/>
      <c r="WFS239" s="28"/>
      <c r="WFT239" s="196"/>
      <c r="WFU239" s="119"/>
      <c r="WFV239" s="47"/>
      <c r="WFW239" s="47"/>
      <c r="WFX239" s="48"/>
      <c r="WFY239" s="49"/>
      <c r="WFZ239" s="28"/>
      <c r="WGA239" s="196"/>
      <c r="WGB239" s="119"/>
      <c r="WGC239" s="47"/>
      <c r="WGD239" s="47"/>
      <c r="WGE239" s="48"/>
      <c r="WGF239" s="49"/>
      <c r="WGG239" s="28"/>
      <c r="WGH239" s="196"/>
      <c r="WGI239" s="119"/>
      <c r="WGJ239" s="47"/>
      <c r="WGK239" s="47"/>
      <c r="WGL239" s="48"/>
      <c r="WGM239" s="49"/>
      <c r="WGN239" s="28"/>
      <c r="WGO239" s="196"/>
      <c r="WGP239" s="119"/>
      <c r="WGQ239" s="47"/>
      <c r="WGR239" s="47"/>
      <c r="WGS239" s="48"/>
      <c r="WGT239" s="49"/>
      <c r="WGU239" s="28"/>
      <c r="WGV239" s="196"/>
      <c r="WGW239" s="119"/>
      <c r="WGX239" s="47"/>
      <c r="WGY239" s="47"/>
      <c r="WGZ239" s="48"/>
      <c r="WHA239" s="49"/>
      <c r="WHB239" s="28"/>
      <c r="WHC239" s="196"/>
      <c r="WHD239" s="119"/>
      <c r="WHE239" s="47"/>
      <c r="WHF239" s="47"/>
      <c r="WHG239" s="48"/>
      <c r="WHH239" s="49"/>
      <c r="WHI239" s="28"/>
      <c r="WHJ239" s="196"/>
      <c r="WHK239" s="119"/>
      <c r="WHL239" s="47"/>
      <c r="WHM239" s="47"/>
      <c r="WHN239" s="48"/>
      <c r="WHO239" s="49"/>
      <c r="WHP239" s="28"/>
      <c r="WHQ239" s="196"/>
      <c r="WHR239" s="119"/>
      <c r="WHS239" s="47"/>
      <c r="WHT239" s="47"/>
      <c r="WHU239" s="48"/>
      <c r="WHV239" s="49"/>
      <c r="WHW239" s="28"/>
      <c r="WHX239" s="196"/>
      <c r="WHY239" s="119"/>
      <c r="WHZ239" s="47"/>
      <c r="WIA239" s="47"/>
      <c r="WIB239" s="48"/>
      <c r="WIC239" s="49"/>
      <c r="WID239" s="28"/>
      <c r="WIE239" s="196"/>
      <c r="WIF239" s="119"/>
      <c r="WIG239" s="47"/>
      <c r="WIH239" s="47"/>
      <c r="WII239" s="48"/>
      <c r="WIJ239" s="49"/>
      <c r="WIK239" s="28"/>
      <c r="WIL239" s="196"/>
      <c r="WIM239" s="119"/>
      <c r="WIN239" s="47"/>
      <c r="WIO239" s="47"/>
      <c r="WIP239" s="48"/>
      <c r="WIQ239" s="49"/>
      <c r="WIR239" s="28"/>
      <c r="WIS239" s="196"/>
      <c r="WIT239" s="119"/>
      <c r="WIU239" s="47"/>
      <c r="WIV239" s="47"/>
      <c r="WIW239" s="48"/>
      <c r="WIX239" s="49"/>
      <c r="WIY239" s="28"/>
      <c r="WIZ239" s="196"/>
      <c r="WJA239" s="119"/>
      <c r="WJB239" s="47"/>
      <c r="WJC239" s="47"/>
      <c r="WJD239" s="48"/>
      <c r="WJE239" s="49"/>
      <c r="WJF239" s="28"/>
      <c r="WJG239" s="196"/>
      <c r="WJH239" s="119"/>
      <c r="WJI239" s="47"/>
      <c r="WJJ239" s="47"/>
      <c r="WJK239" s="48"/>
      <c r="WJL239" s="49"/>
      <c r="WJM239" s="28"/>
      <c r="WJN239" s="196"/>
      <c r="WJO239" s="119"/>
      <c r="WJP239" s="47"/>
      <c r="WJQ239" s="47"/>
      <c r="WJR239" s="48"/>
      <c r="WJS239" s="49"/>
      <c r="WJT239" s="28"/>
      <c r="WJU239" s="196"/>
      <c r="WJV239" s="119"/>
      <c r="WJW239" s="47"/>
      <c r="WJX239" s="47"/>
      <c r="WJY239" s="48"/>
      <c r="WJZ239" s="49"/>
      <c r="WKA239" s="28"/>
      <c r="WKB239" s="196"/>
      <c r="WKC239" s="119"/>
      <c r="WKD239" s="47"/>
      <c r="WKE239" s="47"/>
      <c r="WKF239" s="48"/>
      <c r="WKG239" s="49"/>
      <c r="WKH239" s="28"/>
      <c r="WKI239" s="196"/>
      <c r="WKJ239" s="119"/>
      <c r="WKK239" s="47"/>
      <c r="WKL239" s="47"/>
      <c r="WKM239" s="48"/>
      <c r="WKN239" s="49"/>
      <c r="WKO239" s="28"/>
      <c r="WKP239" s="196"/>
      <c r="WKQ239" s="119"/>
      <c r="WKR239" s="47"/>
      <c r="WKS239" s="47"/>
      <c r="WKT239" s="48"/>
      <c r="WKU239" s="49"/>
      <c r="WKV239" s="28"/>
      <c r="WKW239" s="196"/>
      <c r="WKX239" s="119"/>
      <c r="WKY239" s="47"/>
      <c r="WKZ239" s="47"/>
      <c r="WLA239" s="48"/>
      <c r="WLB239" s="49"/>
      <c r="WLC239" s="28"/>
      <c r="WLD239" s="196"/>
      <c r="WLE239" s="119"/>
      <c r="WLF239" s="47"/>
      <c r="WLG239" s="47"/>
      <c r="WLH239" s="48"/>
      <c r="WLI239" s="49"/>
      <c r="WLJ239" s="28"/>
      <c r="WLK239" s="196"/>
      <c r="WLL239" s="119"/>
      <c r="WLM239" s="47"/>
      <c r="WLN239" s="47"/>
      <c r="WLO239" s="48"/>
      <c r="WLP239" s="49"/>
      <c r="WLQ239" s="28"/>
      <c r="WLR239" s="196"/>
      <c r="WLS239" s="119"/>
      <c r="WLT239" s="47"/>
      <c r="WLU239" s="47"/>
      <c r="WLV239" s="48"/>
      <c r="WLW239" s="49"/>
      <c r="WLX239" s="28"/>
      <c r="WLY239" s="196"/>
      <c r="WLZ239" s="119"/>
      <c r="WMA239" s="47"/>
      <c r="WMB239" s="47"/>
      <c r="WMC239" s="48"/>
      <c r="WMD239" s="49"/>
      <c r="WME239" s="28"/>
      <c r="WMF239" s="196"/>
      <c r="WMG239" s="119"/>
      <c r="WMH239" s="47"/>
      <c r="WMI239" s="47"/>
      <c r="WMJ239" s="48"/>
      <c r="WMK239" s="49"/>
      <c r="WML239" s="28"/>
      <c r="WMM239" s="196"/>
      <c r="WMN239" s="119"/>
      <c r="WMO239" s="47"/>
      <c r="WMP239" s="47"/>
      <c r="WMQ239" s="48"/>
      <c r="WMR239" s="49"/>
      <c r="WMS239" s="28"/>
      <c r="WMT239" s="196"/>
      <c r="WMU239" s="119"/>
      <c r="WMV239" s="47"/>
      <c r="WMW239" s="47"/>
      <c r="WMX239" s="48"/>
      <c r="WMY239" s="49"/>
      <c r="WMZ239" s="28"/>
      <c r="WNA239" s="196"/>
      <c r="WNB239" s="119"/>
      <c r="WNC239" s="47"/>
      <c r="WND239" s="47"/>
      <c r="WNE239" s="48"/>
      <c r="WNF239" s="49"/>
      <c r="WNG239" s="28"/>
      <c r="WNH239" s="196"/>
      <c r="WNI239" s="119"/>
      <c r="WNJ239" s="47"/>
      <c r="WNK239" s="47"/>
      <c r="WNL239" s="48"/>
      <c r="WNM239" s="49"/>
      <c r="WNN239" s="28"/>
      <c r="WNO239" s="196"/>
      <c r="WNP239" s="119"/>
      <c r="WNQ239" s="47"/>
      <c r="WNR239" s="47"/>
      <c r="WNS239" s="48"/>
      <c r="WNT239" s="49"/>
      <c r="WNU239" s="28"/>
      <c r="WNV239" s="196"/>
      <c r="WNW239" s="119"/>
      <c r="WNX239" s="47"/>
      <c r="WNY239" s="47"/>
      <c r="WNZ239" s="48"/>
      <c r="WOA239" s="49"/>
      <c r="WOB239" s="28"/>
      <c r="WOC239" s="196"/>
      <c r="WOD239" s="119"/>
      <c r="WOE239" s="47"/>
      <c r="WOF239" s="47"/>
      <c r="WOG239" s="48"/>
      <c r="WOH239" s="49"/>
      <c r="WOI239" s="28"/>
      <c r="WOJ239" s="196"/>
      <c r="WOK239" s="119"/>
      <c r="WOL239" s="47"/>
      <c r="WOM239" s="47"/>
      <c r="WON239" s="48"/>
      <c r="WOO239" s="49"/>
      <c r="WOP239" s="28"/>
      <c r="WOQ239" s="196"/>
      <c r="WOR239" s="119"/>
      <c r="WOS239" s="47"/>
      <c r="WOT239" s="47"/>
      <c r="WOU239" s="48"/>
      <c r="WOV239" s="49"/>
      <c r="WOW239" s="28"/>
      <c r="WOX239" s="196"/>
      <c r="WOY239" s="119"/>
      <c r="WOZ239" s="47"/>
      <c r="WPA239" s="47"/>
      <c r="WPB239" s="48"/>
      <c r="WPC239" s="49"/>
      <c r="WPD239" s="28"/>
      <c r="WPE239" s="196"/>
      <c r="WPF239" s="119"/>
      <c r="WPG239" s="47"/>
      <c r="WPH239" s="47"/>
      <c r="WPI239" s="48"/>
      <c r="WPJ239" s="49"/>
      <c r="WPK239" s="28"/>
      <c r="WPL239" s="196"/>
      <c r="WPM239" s="119"/>
      <c r="WPN239" s="47"/>
      <c r="WPO239" s="47"/>
      <c r="WPP239" s="48"/>
      <c r="WPQ239" s="49"/>
      <c r="WPR239" s="28"/>
      <c r="WPS239" s="196"/>
      <c r="WPT239" s="119"/>
      <c r="WPU239" s="47"/>
      <c r="WPV239" s="47"/>
      <c r="WPW239" s="48"/>
      <c r="WPX239" s="49"/>
      <c r="WPY239" s="28"/>
      <c r="WPZ239" s="196"/>
      <c r="WQA239" s="119"/>
      <c r="WQB239" s="47"/>
      <c r="WQC239" s="47"/>
      <c r="WQD239" s="48"/>
      <c r="WQE239" s="49"/>
      <c r="WQF239" s="28"/>
      <c r="WQG239" s="196"/>
      <c r="WQH239" s="119"/>
      <c r="WQI239" s="47"/>
      <c r="WQJ239" s="47"/>
      <c r="WQK239" s="48"/>
      <c r="WQL239" s="49"/>
      <c r="WQM239" s="28"/>
      <c r="WQN239" s="196"/>
      <c r="WQO239" s="119"/>
      <c r="WQP239" s="47"/>
      <c r="WQQ239" s="47"/>
      <c r="WQR239" s="48"/>
      <c r="WQS239" s="49"/>
      <c r="WQT239" s="28"/>
      <c r="WQU239" s="196"/>
      <c r="WQV239" s="119"/>
      <c r="WQW239" s="47"/>
      <c r="WQX239" s="47"/>
      <c r="WQY239" s="48"/>
      <c r="WQZ239" s="49"/>
      <c r="WRA239" s="28"/>
      <c r="WRB239" s="196"/>
      <c r="WRC239" s="119"/>
      <c r="WRD239" s="47"/>
      <c r="WRE239" s="47"/>
      <c r="WRF239" s="48"/>
      <c r="WRG239" s="49"/>
      <c r="WRH239" s="28"/>
      <c r="WRI239" s="196"/>
      <c r="WRJ239" s="119"/>
      <c r="WRK239" s="47"/>
      <c r="WRL239" s="47"/>
      <c r="WRM239" s="48"/>
      <c r="WRN239" s="49"/>
      <c r="WRO239" s="28"/>
      <c r="WRP239" s="196"/>
      <c r="WRQ239" s="119"/>
      <c r="WRR239" s="47"/>
      <c r="WRS239" s="47"/>
      <c r="WRT239" s="48"/>
      <c r="WRU239" s="49"/>
      <c r="WRV239" s="28"/>
      <c r="WRW239" s="196"/>
      <c r="WRX239" s="119"/>
      <c r="WRY239" s="47"/>
      <c r="WRZ239" s="47"/>
      <c r="WSA239" s="48"/>
      <c r="WSB239" s="49"/>
      <c r="WSC239" s="28"/>
      <c r="WSD239" s="196"/>
      <c r="WSE239" s="119"/>
      <c r="WSF239" s="47"/>
      <c r="WSG239" s="47"/>
      <c r="WSH239" s="48"/>
      <c r="WSI239" s="49"/>
      <c r="WSJ239" s="28"/>
      <c r="WSK239" s="196"/>
      <c r="WSL239" s="119"/>
      <c r="WSM239" s="47"/>
      <c r="WSN239" s="47"/>
      <c r="WSO239" s="48"/>
      <c r="WSP239" s="49"/>
      <c r="WSQ239" s="28"/>
      <c r="WSR239" s="196"/>
      <c r="WSS239" s="119"/>
      <c r="WST239" s="47"/>
      <c r="WSU239" s="47"/>
      <c r="WSV239" s="48"/>
      <c r="WSW239" s="49"/>
      <c r="WSX239" s="28"/>
      <c r="WSY239" s="196"/>
      <c r="WSZ239" s="119"/>
      <c r="WTA239" s="47"/>
      <c r="WTB239" s="47"/>
      <c r="WTC239" s="48"/>
      <c r="WTD239" s="49"/>
      <c r="WTE239" s="28"/>
      <c r="WTF239" s="196"/>
      <c r="WTG239" s="119"/>
      <c r="WTH239" s="47"/>
      <c r="WTI239" s="47"/>
      <c r="WTJ239" s="48"/>
      <c r="WTK239" s="49"/>
      <c r="WTL239" s="28"/>
      <c r="WTM239" s="196"/>
      <c r="WTN239" s="119"/>
      <c r="WTO239" s="47"/>
      <c r="WTP239" s="47"/>
      <c r="WTQ239" s="48"/>
      <c r="WTR239" s="49"/>
      <c r="WTS239" s="28"/>
      <c r="WTT239" s="196"/>
      <c r="WTU239" s="119"/>
      <c r="WTV239" s="47"/>
      <c r="WTW239" s="47"/>
      <c r="WTX239" s="48"/>
      <c r="WTY239" s="49"/>
      <c r="WTZ239" s="28"/>
      <c r="WUA239" s="196"/>
      <c r="WUB239" s="119"/>
      <c r="WUC239" s="47"/>
      <c r="WUD239" s="47"/>
      <c r="WUE239" s="48"/>
      <c r="WUF239" s="49"/>
      <c r="WUG239" s="28"/>
      <c r="WUH239" s="196"/>
      <c r="WUI239" s="119"/>
      <c r="WUJ239" s="47"/>
      <c r="WUK239" s="47"/>
      <c r="WUL239" s="48"/>
      <c r="WUM239" s="49"/>
      <c r="WUN239" s="28"/>
      <c r="WUO239" s="196"/>
      <c r="WUP239" s="119"/>
      <c r="WUQ239" s="47"/>
      <c r="WUR239" s="47"/>
      <c r="WUS239" s="48"/>
      <c r="WUT239" s="49"/>
      <c r="WUU239" s="28"/>
      <c r="WUV239" s="196"/>
      <c r="WUW239" s="119"/>
      <c r="WUX239" s="47"/>
      <c r="WUY239" s="47"/>
      <c r="WUZ239" s="48"/>
      <c r="WVA239" s="49"/>
      <c r="WVB239" s="28"/>
      <c r="WVC239" s="196"/>
      <c r="WVD239" s="119"/>
      <c r="WVE239" s="47"/>
      <c r="WVF239" s="47"/>
      <c r="WVG239" s="48"/>
      <c r="WVH239" s="49"/>
      <c r="WVI239" s="28"/>
      <c r="WVJ239" s="196"/>
      <c r="WVK239" s="119"/>
      <c r="WVL239" s="47"/>
      <c r="WVM239" s="47"/>
      <c r="WVN239" s="48"/>
      <c r="WVO239" s="49"/>
      <c r="WVP239" s="28"/>
      <c r="WVQ239" s="196"/>
      <c r="WVR239" s="119"/>
      <c r="WVS239" s="47"/>
      <c r="WVT239" s="47"/>
      <c r="WVU239" s="48"/>
      <c r="WVV239" s="49"/>
      <c r="WVW239" s="28"/>
      <c r="WVX239" s="196"/>
      <c r="WVY239" s="119"/>
      <c r="WVZ239" s="47"/>
      <c r="WWA239" s="47"/>
      <c r="WWB239" s="48"/>
      <c r="WWC239" s="49"/>
      <c r="WWD239" s="28"/>
      <c r="WWE239" s="196"/>
      <c r="WWF239" s="119"/>
      <c r="WWG239" s="47"/>
      <c r="WWH239" s="47"/>
      <c r="WWI239" s="48"/>
      <c r="WWJ239" s="49"/>
      <c r="WWK239" s="28"/>
      <c r="WWL239" s="196"/>
      <c r="WWM239" s="119"/>
      <c r="WWN239" s="47"/>
      <c r="WWO239" s="47"/>
      <c r="WWP239" s="48"/>
      <c r="WWQ239" s="49"/>
      <c r="WWR239" s="28"/>
      <c r="WWS239" s="196"/>
      <c r="WWT239" s="119"/>
      <c r="WWU239" s="47"/>
      <c r="WWV239" s="47"/>
      <c r="WWW239" s="48"/>
      <c r="WWX239" s="49"/>
      <c r="WWY239" s="28"/>
      <c r="WWZ239" s="196"/>
      <c r="WXA239" s="119"/>
      <c r="WXB239" s="47"/>
      <c r="WXC239" s="47"/>
      <c r="WXD239" s="48"/>
      <c r="WXE239" s="49"/>
      <c r="WXF239" s="28"/>
      <c r="WXG239" s="196"/>
      <c r="WXH239" s="119"/>
      <c r="WXI239" s="47"/>
      <c r="WXJ239" s="47"/>
      <c r="WXK239" s="48"/>
      <c r="WXL239" s="49"/>
      <c r="WXM239" s="28"/>
      <c r="WXN239" s="196"/>
      <c r="WXO239" s="119"/>
      <c r="WXP239" s="47"/>
      <c r="WXQ239" s="47"/>
      <c r="WXR239" s="48"/>
      <c r="WXS239" s="49"/>
      <c r="WXT239" s="28"/>
      <c r="WXU239" s="196"/>
      <c r="WXV239" s="119"/>
      <c r="WXW239" s="47"/>
      <c r="WXX239" s="47"/>
      <c r="WXY239" s="48"/>
      <c r="WXZ239" s="49"/>
      <c r="WYA239" s="28"/>
      <c r="WYB239" s="196"/>
      <c r="WYC239" s="119"/>
      <c r="WYD239" s="47"/>
      <c r="WYE239" s="47"/>
      <c r="WYF239" s="48"/>
      <c r="WYG239" s="49"/>
      <c r="WYH239" s="28"/>
      <c r="WYI239" s="196"/>
      <c r="WYJ239" s="119"/>
      <c r="WYK239" s="47"/>
      <c r="WYL239" s="47"/>
      <c r="WYM239" s="48"/>
      <c r="WYN239" s="49"/>
      <c r="WYO239" s="28"/>
      <c r="WYP239" s="196"/>
      <c r="WYQ239" s="119"/>
      <c r="WYR239" s="47"/>
      <c r="WYS239" s="47"/>
      <c r="WYT239" s="48"/>
      <c r="WYU239" s="49"/>
      <c r="WYV239" s="28"/>
      <c r="WYW239" s="196"/>
      <c r="WYX239" s="119"/>
      <c r="WYY239" s="47"/>
      <c r="WYZ239" s="47"/>
      <c r="WZA239" s="48"/>
      <c r="WZB239" s="49"/>
      <c r="WZC239" s="28"/>
      <c r="WZD239" s="196"/>
      <c r="WZE239" s="119"/>
      <c r="WZF239" s="47"/>
      <c r="WZG239" s="47"/>
      <c r="WZH239" s="48"/>
    </row>
    <row r="240" spans="1:16232" ht="12.75" customHeight="1" x14ac:dyDescent="0.25">
      <c r="A240" s="111"/>
      <c r="B240" s="23">
        <v>641</v>
      </c>
      <c r="C240" s="23">
        <v>8110</v>
      </c>
      <c r="D240" s="24" t="s">
        <v>137</v>
      </c>
      <c r="E240" s="25"/>
      <c r="F240" s="26"/>
      <c r="G240" s="26"/>
      <c r="H240" s="26"/>
      <c r="I240" s="48"/>
    </row>
    <row r="241" spans="1:9" ht="12.75" customHeight="1" x14ac:dyDescent="0.2">
      <c r="A241" s="57" t="s">
        <v>41</v>
      </c>
      <c r="B241" s="55"/>
      <c r="C241" s="55"/>
      <c r="D241" s="30" t="s">
        <v>1</v>
      </c>
      <c r="E241" s="40">
        <f>SUM(E234:E240)</f>
        <v>11437.22</v>
      </c>
      <c r="F241" s="40">
        <f t="shared" ref="F241:G241" si="5">SUM(F234:F240)</f>
        <v>0</v>
      </c>
      <c r="G241" s="40">
        <f t="shared" si="5"/>
        <v>11437</v>
      </c>
      <c r="H241" s="40">
        <f t="shared" ref="H241" si="6">SUM(H234:H240)</f>
        <v>0</v>
      </c>
      <c r="I241" s="48"/>
    </row>
    <row r="242" spans="1:9" ht="12.75" customHeight="1" x14ac:dyDescent="0.2">
      <c r="A242" s="68"/>
      <c r="B242" s="88"/>
      <c r="C242" s="88"/>
      <c r="D242" s="89"/>
      <c r="E242" s="114"/>
      <c r="F242" s="115"/>
      <c r="G242" s="115"/>
      <c r="H242" s="115"/>
      <c r="I242" s="48"/>
    </row>
    <row r="243" spans="1:9" ht="12.75" customHeight="1" x14ac:dyDescent="0.2">
      <c r="A243" s="68"/>
      <c r="B243" s="88"/>
      <c r="C243" s="88"/>
      <c r="D243" s="89"/>
      <c r="E243" s="114"/>
      <c r="F243" s="115"/>
      <c r="G243" s="115"/>
      <c r="H243" s="115"/>
      <c r="I243" s="48"/>
    </row>
    <row r="244" spans="1:9" ht="13.5" customHeight="1" x14ac:dyDescent="0.25">
      <c r="A244" s="116" t="s">
        <v>138</v>
      </c>
      <c r="B244" s="42"/>
      <c r="C244" s="42"/>
      <c r="D244" s="43"/>
      <c r="E244" s="39">
        <f>E61+E76+E92+E98+E102+E127+E145+E176+E182+E188+E194+E202+E226+E241+E209+E217+E231+E222</f>
        <v>2393563.7700000005</v>
      </c>
      <c r="F244" s="39">
        <f t="shared" ref="F244:G244" si="7">F61+F76+F92+F98+F102+F127+F145+F176+F182+F188+F194+F202+F226+F241+F209+F217+F231+F222</f>
        <v>3403880</v>
      </c>
      <c r="G244" s="39">
        <f t="shared" si="7"/>
        <v>3550203.5099999993</v>
      </c>
      <c r="H244" s="39">
        <f t="shared" ref="H244" si="8">H61+H76+H92+H98+H102+H127+H145+H176+H182+H188+H194+H202+H226+H241+H209+H217+H231+H222</f>
        <v>3396345.4371544998</v>
      </c>
      <c r="I244" s="48"/>
    </row>
    <row r="245" spans="1:9" ht="12.75" customHeight="1" x14ac:dyDescent="0.25">
      <c r="A245" s="116"/>
      <c r="B245" s="42"/>
      <c r="C245" s="42"/>
      <c r="D245" s="43"/>
      <c r="E245" s="44"/>
      <c r="F245" s="45"/>
      <c r="G245" s="45"/>
      <c r="H245" s="45"/>
      <c r="I245" s="48"/>
    </row>
    <row r="246" spans="1:9" ht="12.75" customHeight="1" x14ac:dyDescent="0.25">
      <c r="A246" s="117"/>
      <c r="B246" s="118"/>
      <c r="C246" s="118"/>
      <c r="D246" s="119"/>
      <c r="E246" s="44"/>
      <c r="F246" s="45"/>
      <c r="G246" s="45"/>
      <c r="H246" s="45"/>
      <c r="I246" s="48"/>
    </row>
    <row r="247" spans="1:9" ht="16.5" customHeight="1" x14ac:dyDescent="0.25">
      <c r="A247" s="120" t="s">
        <v>139</v>
      </c>
      <c r="B247" s="37"/>
      <c r="C247" s="37"/>
      <c r="D247" s="121"/>
      <c r="E247" s="309">
        <f>E27-E244</f>
        <v>-81821.900000000373</v>
      </c>
      <c r="F247" s="310">
        <f>F27-F244</f>
        <v>118346</v>
      </c>
      <c r="G247" s="328">
        <f>G27-G244</f>
        <v>-109527.20999999903</v>
      </c>
      <c r="H247" s="328">
        <f>H27-H244</f>
        <v>15354.562845500186</v>
      </c>
      <c r="I247" s="48"/>
    </row>
    <row r="248" spans="1:9" ht="16.5" customHeight="1" x14ac:dyDescent="0.25">
      <c r="A248" s="111"/>
      <c r="B248" s="112"/>
      <c r="C248" s="112"/>
      <c r="D248" s="113"/>
      <c r="E248" s="311"/>
      <c r="F248" s="312"/>
      <c r="G248" s="312"/>
      <c r="H248" s="312"/>
      <c r="I248" s="48"/>
    </row>
    <row r="249" spans="1:9" ht="15.75" customHeight="1" x14ac:dyDescent="0.25">
      <c r="A249" s="120" t="s">
        <v>140</v>
      </c>
      <c r="B249" s="37"/>
      <c r="C249" s="37"/>
      <c r="D249" s="38"/>
      <c r="E249" s="309">
        <f>+F251</f>
        <v>1693948.7</v>
      </c>
      <c r="F249" s="313">
        <v>1800061.7</v>
      </c>
      <c r="G249" s="313">
        <f>E249</f>
        <v>1693948.7</v>
      </c>
      <c r="H249" s="313">
        <f>G251</f>
        <v>1584421.4900000009</v>
      </c>
      <c r="I249" s="48"/>
    </row>
    <row r="250" spans="1:9" ht="15.75" customHeight="1" x14ac:dyDescent="0.25">
      <c r="A250" s="116" t="s">
        <v>182</v>
      </c>
      <c r="B250" s="42"/>
      <c r="C250" s="42"/>
      <c r="D250" s="122"/>
      <c r="E250" s="314"/>
      <c r="F250" s="315">
        <f>-106113</f>
        <v>-106113</v>
      </c>
      <c r="G250" s="315">
        <v>0</v>
      </c>
      <c r="H250" s="315">
        <v>0</v>
      </c>
      <c r="I250" s="48"/>
    </row>
    <row r="251" spans="1:9" ht="15.75" customHeight="1" thickBot="1" x14ac:dyDescent="0.3">
      <c r="A251" s="123" t="s">
        <v>163</v>
      </c>
      <c r="B251" s="124"/>
      <c r="C251" s="124"/>
      <c r="D251" s="125"/>
      <c r="E251" s="316">
        <f>+E249+E247</f>
        <v>1612126.7999999996</v>
      </c>
      <c r="F251" s="317">
        <f>+F250+F249</f>
        <v>1693948.7</v>
      </c>
      <c r="G251" s="316">
        <f>+G249+G247</f>
        <v>1584421.4900000009</v>
      </c>
      <c r="H251" s="316">
        <f>+H249+H247</f>
        <v>1599776.0528455011</v>
      </c>
      <c r="I251" s="48"/>
    </row>
    <row r="252" spans="1:9" ht="15.75" customHeight="1" x14ac:dyDescent="0.25">
      <c r="A252" s="119"/>
      <c r="B252" s="118"/>
      <c r="C252" s="118"/>
      <c r="D252" s="119"/>
      <c r="E252" s="318"/>
      <c r="F252" s="319"/>
      <c r="G252" s="319"/>
      <c r="H252" s="319"/>
      <c r="I252" s="48"/>
    </row>
    <row r="253" spans="1:9" s="48" customFormat="1" x14ac:dyDescent="0.2">
      <c r="E253" s="126"/>
    </row>
    <row r="254" spans="1:9" s="48" customFormat="1" x14ac:dyDescent="0.2">
      <c r="E254" s="126"/>
      <c r="G254" s="329"/>
      <c r="H254" s="329"/>
    </row>
    <row r="255" spans="1:9" s="48" customFormat="1" x14ac:dyDescent="0.2">
      <c r="E255" s="126"/>
    </row>
    <row r="256" spans="1:9" s="48" customFormat="1" x14ac:dyDescent="0.2">
      <c r="E256" s="126"/>
    </row>
    <row r="257" spans="5:8" s="48" customFormat="1" x14ac:dyDescent="0.2">
      <c r="E257" s="126"/>
      <c r="G257" s="196"/>
      <c r="H257" s="196"/>
    </row>
    <row r="258" spans="5:8" s="48" customFormat="1" x14ac:dyDescent="0.2">
      <c r="E258" s="126"/>
    </row>
    <row r="259" spans="5:8" s="48" customFormat="1" x14ac:dyDescent="0.2">
      <c r="E259" s="126"/>
    </row>
    <row r="260" spans="5:8" s="48" customFormat="1" x14ac:dyDescent="0.2">
      <c r="E260" s="126"/>
    </row>
    <row r="261" spans="5:8" s="48" customFormat="1" x14ac:dyDescent="0.2">
      <c r="E261" s="126"/>
    </row>
    <row r="262" spans="5:8" s="48" customFormat="1" x14ac:dyDescent="0.2">
      <c r="E262" s="126"/>
    </row>
    <row r="263" spans="5:8" s="48" customFormat="1" x14ac:dyDescent="0.2">
      <c r="E263" s="126"/>
    </row>
    <row r="264" spans="5:8" s="48" customFormat="1" x14ac:dyDescent="0.2">
      <c r="E264" s="126"/>
    </row>
    <row r="265" spans="5:8" s="48" customFormat="1" x14ac:dyDescent="0.2">
      <c r="E265" s="126"/>
    </row>
    <row r="266" spans="5:8" s="48" customFormat="1" x14ac:dyDescent="0.2">
      <c r="E266" s="126"/>
    </row>
    <row r="267" spans="5:8" s="48" customFormat="1" x14ac:dyDescent="0.2">
      <c r="E267" s="126"/>
    </row>
    <row r="268" spans="5:8" s="48" customFormat="1" x14ac:dyDescent="0.2">
      <c r="E268" s="126"/>
    </row>
    <row r="269" spans="5:8" s="48" customFormat="1" x14ac:dyDescent="0.2">
      <c r="E269" s="126"/>
    </row>
    <row r="270" spans="5:8" s="48" customFormat="1" x14ac:dyDescent="0.2">
      <c r="E270" s="126"/>
    </row>
    <row r="271" spans="5:8" s="48" customFormat="1" x14ac:dyDescent="0.2">
      <c r="E271" s="126"/>
    </row>
    <row r="272" spans="5:8" s="48" customFormat="1" x14ac:dyDescent="0.2">
      <c r="E272" s="126"/>
    </row>
    <row r="273" spans="5:5" s="48" customFormat="1" x14ac:dyDescent="0.2">
      <c r="E273" s="126"/>
    </row>
    <row r="274" spans="5:5" s="48" customFormat="1" x14ac:dyDescent="0.2">
      <c r="E274" s="126"/>
    </row>
    <row r="275" spans="5:5" s="48" customFormat="1" x14ac:dyDescent="0.2">
      <c r="E275" s="126"/>
    </row>
    <row r="276" spans="5:5" s="48" customFormat="1" x14ac:dyDescent="0.2">
      <c r="E276" s="126"/>
    </row>
    <row r="277" spans="5:5" s="48" customFormat="1" x14ac:dyDescent="0.2">
      <c r="E277" s="126"/>
    </row>
    <row r="278" spans="5:5" s="48" customFormat="1" x14ac:dyDescent="0.2">
      <c r="E278" s="126"/>
    </row>
    <row r="279" spans="5:5" s="48" customFormat="1" x14ac:dyDescent="0.2">
      <c r="E279" s="126"/>
    </row>
    <row r="280" spans="5:5" s="48" customFormat="1" x14ac:dyDescent="0.2">
      <c r="E280" s="126"/>
    </row>
  </sheetData>
  <mergeCells count="13">
    <mergeCell ref="A26:D26"/>
    <mergeCell ref="A1:F1"/>
    <mergeCell ref="A4:F4"/>
    <mergeCell ref="A5:F5"/>
    <mergeCell ref="A231:D231"/>
    <mergeCell ref="A178:C178"/>
    <mergeCell ref="A184:D184"/>
    <mergeCell ref="A190:C190"/>
    <mergeCell ref="A196:D196"/>
    <mergeCell ref="A204:C204"/>
    <mergeCell ref="A211:D211"/>
    <mergeCell ref="A226:D226"/>
    <mergeCell ref="A222:D222"/>
  </mergeCells>
  <printOptions horizontalCentered="1"/>
  <pageMargins left="0" right="0" top="0.5" bottom="0.49" header="0.5" footer="0.5"/>
  <pageSetup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16E25-18E9-40F6-8804-751DD3EE7D15}">
  <dimension ref="A1:T28"/>
  <sheetViews>
    <sheetView topLeftCell="A2" workbookViewId="0">
      <selection activeCell="L3" sqref="L3"/>
    </sheetView>
  </sheetViews>
  <sheetFormatPr defaultRowHeight="12.75" x14ac:dyDescent="0.2"/>
  <cols>
    <col min="1" max="1" width="62.7109375" bestFit="1" customWidth="1"/>
    <col min="2" max="2" width="14.7109375" style="269" hidden="1" customWidth="1"/>
    <col min="3" max="5" width="15.28515625" hidden="1" customWidth="1"/>
    <col min="6" max="7" width="18.7109375" hidden="1" customWidth="1"/>
    <col min="8" max="8" width="14.140625" hidden="1" customWidth="1"/>
    <col min="9" max="9" width="18.7109375" hidden="1" customWidth="1"/>
    <col min="10" max="10" width="18.7109375" customWidth="1"/>
    <col min="11" max="11" width="14.7109375" customWidth="1"/>
    <col min="12" max="12" width="17.140625" style="270" customWidth="1"/>
    <col min="13" max="13" width="17.5703125" hidden="1" customWidth="1"/>
    <col min="14" max="16" width="13.85546875" customWidth="1"/>
    <col min="19" max="19" width="13.85546875" bestFit="1" customWidth="1"/>
    <col min="20" max="20" width="12.7109375" bestFit="1" customWidth="1"/>
  </cols>
  <sheetData>
    <row r="1" spans="1:20" ht="20.25" x14ac:dyDescent="0.3">
      <c r="A1" s="268" t="s">
        <v>590</v>
      </c>
    </row>
    <row r="2" spans="1:20" ht="15.75" x14ac:dyDescent="0.25">
      <c r="A2" s="271"/>
      <c r="B2" s="272" t="s">
        <v>591</v>
      </c>
      <c r="C2" s="273"/>
      <c r="D2" s="273"/>
      <c r="E2" s="273"/>
      <c r="G2" s="274"/>
      <c r="H2" s="274"/>
      <c r="L2" s="226"/>
    </row>
    <row r="3" spans="1:20" ht="15.75" x14ac:dyDescent="0.25">
      <c r="A3" s="271"/>
      <c r="B3" s="272" t="s">
        <v>592</v>
      </c>
      <c r="C3" s="273" t="s">
        <v>593</v>
      </c>
      <c r="D3" s="273" t="s">
        <v>593</v>
      </c>
      <c r="E3" s="273" t="s">
        <v>593</v>
      </c>
      <c r="F3" s="273" t="s">
        <v>594</v>
      </c>
      <c r="G3" s="274" t="s">
        <v>595</v>
      </c>
      <c r="H3" s="274" t="s">
        <v>596</v>
      </c>
      <c r="I3" s="273"/>
      <c r="J3" s="273"/>
      <c r="K3" s="273"/>
    </row>
    <row r="4" spans="1:20" ht="31.5" x14ac:dyDescent="0.25">
      <c r="A4" s="271"/>
      <c r="B4" s="275" t="s">
        <v>597</v>
      </c>
      <c r="C4" s="276" t="s">
        <v>598</v>
      </c>
      <c r="D4" s="276" t="s">
        <v>599</v>
      </c>
      <c r="E4" s="277">
        <v>45016</v>
      </c>
      <c r="F4" s="276" t="s">
        <v>600</v>
      </c>
      <c r="G4" s="276" t="s">
        <v>601</v>
      </c>
      <c r="H4" s="276" t="s">
        <v>602</v>
      </c>
      <c r="I4" s="276" t="s">
        <v>603</v>
      </c>
      <c r="J4" s="278" t="s">
        <v>604</v>
      </c>
      <c r="K4" s="278" t="s">
        <v>605</v>
      </c>
    </row>
    <row r="5" spans="1:20" ht="15.75" x14ac:dyDescent="0.25">
      <c r="A5" s="279" t="s">
        <v>606</v>
      </c>
      <c r="B5" s="280"/>
      <c r="C5" s="281"/>
      <c r="D5" s="281"/>
      <c r="E5" s="281"/>
      <c r="N5" s="282" t="s">
        <v>607</v>
      </c>
      <c r="O5" s="216"/>
    </row>
    <row r="6" spans="1:20" ht="15.75" x14ac:dyDescent="0.25">
      <c r="A6" s="271" t="s">
        <v>608</v>
      </c>
      <c r="B6" s="280">
        <v>66524</v>
      </c>
      <c r="C6" s="281"/>
      <c r="D6" s="281"/>
      <c r="E6" s="281"/>
      <c r="N6" s="216" t="s">
        <v>603</v>
      </c>
      <c r="O6" s="216" t="s">
        <v>609</v>
      </c>
      <c r="R6" s="220" t="s">
        <v>610</v>
      </c>
      <c r="S6" s="283" t="s">
        <v>611</v>
      </c>
      <c r="T6" s="220" t="s">
        <v>612</v>
      </c>
    </row>
    <row r="7" spans="1:20" ht="15.75" x14ac:dyDescent="0.25">
      <c r="A7" s="271" t="s">
        <v>613</v>
      </c>
      <c r="B7" s="280"/>
      <c r="C7" s="281">
        <f>-502153+13739</f>
        <v>-488414</v>
      </c>
      <c r="D7" s="281">
        <v>-614243</v>
      </c>
      <c r="E7" s="281">
        <v>-204706.59</v>
      </c>
      <c r="F7" s="281">
        <v>135415</v>
      </c>
      <c r="G7" s="281">
        <v>125318</v>
      </c>
      <c r="H7" s="281">
        <f>119107.26+43000</f>
        <v>162107.26</v>
      </c>
      <c r="I7" s="284">
        <v>120235</v>
      </c>
      <c r="J7" s="285">
        <f>'Amended Budget - 6.6.24'!G247</f>
        <v>-109527.20999999903</v>
      </c>
      <c r="K7" s="285">
        <v>15355</v>
      </c>
      <c r="N7" s="286">
        <f>$J$23*$J$26-$J$11-$J$12</f>
        <v>-83955.800000000017</v>
      </c>
      <c r="O7" s="286">
        <f>$K$23*$K$26-$K$11-$K$12</f>
        <v>1506.1999999999825</v>
      </c>
      <c r="Q7" s="287"/>
      <c r="R7" s="287">
        <f>IF(($H$23*$H$26-$H$11-$H$12&lt;0),0,$H$23*$H$26-$H$11-$H$12)</f>
        <v>0</v>
      </c>
      <c r="S7" s="287">
        <f t="shared" ref="S7" si="0">$I$23*$I$26-$I$11-$I$12</f>
        <v>17220.399999999994</v>
      </c>
      <c r="T7" s="287">
        <f>$I$23*$I$26-$I$11-$I$12</f>
        <v>17220.399999999994</v>
      </c>
    </row>
    <row r="8" spans="1:20" ht="15.75" x14ac:dyDescent="0.25">
      <c r="A8" s="271"/>
      <c r="B8" s="280"/>
      <c r="C8" s="281"/>
      <c r="D8" s="281"/>
      <c r="E8" s="281"/>
      <c r="F8" s="189"/>
      <c r="G8" s="189"/>
      <c r="H8" s="189"/>
      <c r="I8" s="189"/>
      <c r="J8" s="189"/>
      <c r="K8" s="189"/>
    </row>
    <row r="9" spans="1:20" ht="15.75" x14ac:dyDescent="0.25">
      <c r="A9" s="279" t="s">
        <v>614</v>
      </c>
      <c r="B9" s="280"/>
      <c r="C9" s="281"/>
      <c r="D9" s="281"/>
      <c r="E9" s="281"/>
      <c r="F9" s="189"/>
      <c r="G9" s="189"/>
      <c r="H9" s="189"/>
      <c r="I9" s="189"/>
      <c r="J9" s="189"/>
      <c r="K9" s="189"/>
    </row>
    <row r="10" spans="1:20" ht="15.75" x14ac:dyDescent="0.25">
      <c r="A10" s="271" t="s">
        <v>615</v>
      </c>
      <c r="B10" s="280">
        <v>289619</v>
      </c>
      <c r="C10" s="281">
        <v>0</v>
      </c>
      <c r="D10" s="281"/>
      <c r="E10" s="281"/>
      <c r="F10" s="189">
        <v>0</v>
      </c>
      <c r="G10" s="189"/>
      <c r="H10" s="189">
        <v>0</v>
      </c>
      <c r="I10" s="189">
        <v>0</v>
      </c>
      <c r="J10" s="189"/>
      <c r="K10" s="189"/>
    </row>
    <row r="11" spans="1:20" ht="15.75" x14ac:dyDescent="0.25">
      <c r="A11" s="271" t="s">
        <v>616</v>
      </c>
      <c r="B11" s="280">
        <v>45710</v>
      </c>
      <c r="C11" s="281">
        <v>0</v>
      </c>
      <c r="D11" s="281"/>
      <c r="E11" s="281"/>
      <c r="F11" s="5">
        <v>0</v>
      </c>
      <c r="G11" s="5">
        <f>14717+129327</f>
        <v>144044</v>
      </c>
      <c r="H11" s="288">
        <v>282565.26</v>
      </c>
      <c r="I11" s="288">
        <f>15708+105689</f>
        <v>121397</v>
      </c>
      <c r="J11" s="288">
        <f>71805+8160+40902</f>
        <v>120867</v>
      </c>
      <c r="K11" s="5">
        <f>14000+13000+8405</f>
        <v>35405</v>
      </c>
      <c r="L11" s="289" t="s">
        <v>617</v>
      </c>
    </row>
    <row r="12" spans="1:20" ht="15.75" x14ac:dyDescent="0.25">
      <c r="A12" s="271" t="s">
        <v>618</v>
      </c>
      <c r="B12" s="280">
        <v>0</v>
      </c>
      <c r="C12" s="281">
        <v>40745</v>
      </c>
      <c r="D12" s="281">
        <v>28206</v>
      </c>
      <c r="E12" s="281">
        <v>62510.77</v>
      </c>
      <c r="F12" s="189">
        <v>84045</v>
      </c>
      <c r="G12" s="189">
        <v>82827</v>
      </c>
      <c r="H12" s="189">
        <v>82827.06</v>
      </c>
      <c r="I12" s="189">
        <v>82827</v>
      </c>
      <c r="J12" s="189">
        <f>78140+106410</f>
        <v>184550</v>
      </c>
      <c r="K12" s="189">
        <f>78140+106410</f>
        <v>184550</v>
      </c>
      <c r="L12" s="270" t="s">
        <v>619</v>
      </c>
    </row>
    <row r="13" spans="1:20" ht="15.75" x14ac:dyDescent="0.25">
      <c r="A13" s="271" t="s">
        <v>620</v>
      </c>
      <c r="B13" s="290">
        <v>0</v>
      </c>
      <c r="C13" s="291">
        <v>0</v>
      </c>
      <c r="D13" s="291"/>
      <c r="E13" s="291"/>
      <c r="F13" s="292">
        <v>0</v>
      </c>
      <c r="G13" s="292"/>
      <c r="H13" s="292"/>
      <c r="I13" s="292">
        <v>0</v>
      </c>
      <c r="J13" s="292">
        <v>0</v>
      </c>
      <c r="K13" s="292">
        <v>0</v>
      </c>
    </row>
    <row r="14" spans="1:20" ht="16.5" thickBot="1" x14ac:dyDescent="0.3">
      <c r="A14" s="271" t="s">
        <v>621</v>
      </c>
      <c r="B14" s="293">
        <f t="shared" ref="B14:I14" si="1">SUM(B6:B13)</f>
        <v>401853</v>
      </c>
      <c r="C14" s="294">
        <f t="shared" si="1"/>
        <v>-447669</v>
      </c>
      <c r="D14" s="294">
        <f t="shared" si="1"/>
        <v>-586037</v>
      </c>
      <c r="E14" s="294">
        <f t="shared" si="1"/>
        <v>-142195.82</v>
      </c>
      <c r="F14" s="294">
        <f t="shared" si="1"/>
        <v>219460</v>
      </c>
      <c r="G14" s="294">
        <f t="shared" si="1"/>
        <v>352189</v>
      </c>
      <c r="H14" s="294">
        <f t="shared" si="1"/>
        <v>527499.58000000007</v>
      </c>
      <c r="I14" s="294">
        <f t="shared" si="1"/>
        <v>324459</v>
      </c>
      <c r="J14" s="294">
        <f t="shared" ref="J14:K14" si="2">SUM(J6:J13)</f>
        <v>195889.79000000097</v>
      </c>
      <c r="K14" s="294">
        <f t="shared" si="2"/>
        <v>235310</v>
      </c>
    </row>
    <row r="15" spans="1:20" ht="16.5" thickTop="1" x14ac:dyDescent="0.25">
      <c r="A15" s="271"/>
      <c r="B15" s="280"/>
      <c r="C15" s="281"/>
      <c r="D15" s="281"/>
      <c r="E15" s="281"/>
    </row>
    <row r="16" spans="1:20" ht="15.75" x14ac:dyDescent="0.25">
      <c r="A16" s="279" t="s">
        <v>622</v>
      </c>
      <c r="B16" s="280"/>
      <c r="C16" s="281"/>
      <c r="D16" s="281"/>
      <c r="E16" s="281"/>
    </row>
    <row r="17" spans="1:12" ht="15.75" x14ac:dyDescent="0.25">
      <c r="A17" s="271" t="s">
        <v>623</v>
      </c>
      <c r="B17" s="280">
        <v>152532</v>
      </c>
      <c r="C17" s="281"/>
      <c r="D17" s="281"/>
      <c r="E17" s="281"/>
    </row>
    <row r="18" spans="1:12" ht="15.75" x14ac:dyDescent="0.25">
      <c r="A18" s="271" t="s">
        <v>624</v>
      </c>
      <c r="B18" s="280">
        <v>37176</v>
      </c>
      <c r="C18" s="281"/>
      <c r="D18" s="281"/>
      <c r="E18" s="281"/>
    </row>
    <row r="19" spans="1:12" ht="15.75" x14ac:dyDescent="0.25">
      <c r="A19" s="271"/>
      <c r="B19" s="280"/>
      <c r="C19" s="281"/>
      <c r="D19" s="281"/>
      <c r="E19" s="281"/>
    </row>
    <row r="20" spans="1:12" ht="15.75" x14ac:dyDescent="0.25">
      <c r="A20" s="271" t="s">
        <v>625</v>
      </c>
      <c r="B20" s="280"/>
      <c r="C20" s="281"/>
      <c r="D20" s="281"/>
      <c r="E20" s="281"/>
    </row>
    <row r="21" spans="1:12" ht="15.75" x14ac:dyDescent="0.25">
      <c r="A21" s="271" t="s">
        <v>626</v>
      </c>
      <c r="B21" s="280"/>
      <c r="C21" s="281">
        <f>44542+40744</f>
        <v>85286</v>
      </c>
      <c r="D21" s="281">
        <f>33306+28206</f>
        <v>61512</v>
      </c>
      <c r="E21" s="281">
        <f>E12+75891.86</f>
        <v>138402.63</v>
      </c>
      <c r="F21" s="295">
        <f>93510+84045</f>
        <v>177555</v>
      </c>
      <c r="G21" s="295">
        <f>82827+101710</f>
        <v>184537</v>
      </c>
      <c r="H21" s="295">
        <f>101709.78+82827.06</f>
        <v>184536.84</v>
      </c>
      <c r="I21" s="295">
        <f>101710+82827</f>
        <v>184537</v>
      </c>
      <c r="J21" s="295">
        <f>106411+78140</f>
        <v>184551</v>
      </c>
      <c r="K21" s="295">
        <f>78140+106411</f>
        <v>184551</v>
      </c>
      <c r="L21" s="270" t="s">
        <v>627</v>
      </c>
    </row>
    <row r="22" spans="1:12" ht="15.75" x14ac:dyDescent="0.25">
      <c r="A22" s="271" t="s">
        <v>628</v>
      </c>
      <c r="B22" s="290"/>
      <c r="C22" s="291"/>
      <c r="D22" s="291"/>
      <c r="E22" s="281"/>
      <c r="F22" s="295"/>
      <c r="G22" s="295"/>
      <c r="H22" s="295"/>
      <c r="I22" s="295"/>
      <c r="J22" s="295"/>
      <c r="K22" s="295"/>
    </row>
    <row r="23" spans="1:12" ht="16.5" thickBot="1" x14ac:dyDescent="0.3">
      <c r="A23" s="271" t="s">
        <v>629</v>
      </c>
      <c r="B23" s="296">
        <f t="shared" ref="B23:I23" si="3">SUM(B17:B22)</f>
        <v>189708</v>
      </c>
      <c r="C23" s="297">
        <f t="shared" si="3"/>
        <v>85286</v>
      </c>
      <c r="D23" s="297">
        <f t="shared" si="3"/>
        <v>61512</v>
      </c>
      <c r="E23" s="297">
        <f t="shared" si="3"/>
        <v>138402.63</v>
      </c>
      <c r="F23" s="297">
        <f t="shared" si="3"/>
        <v>177555</v>
      </c>
      <c r="G23" s="297">
        <f t="shared" si="3"/>
        <v>184537</v>
      </c>
      <c r="H23" s="297">
        <f t="shared" si="3"/>
        <v>184536.84</v>
      </c>
      <c r="I23" s="297">
        <f t="shared" si="3"/>
        <v>184537</v>
      </c>
      <c r="J23" s="297">
        <f t="shared" ref="J23:K23" si="4">SUM(J17:J22)</f>
        <v>184551</v>
      </c>
      <c r="K23" s="297">
        <f t="shared" si="4"/>
        <v>184551</v>
      </c>
    </row>
    <row r="24" spans="1:12" ht="16.5" thickTop="1" x14ac:dyDescent="0.25">
      <c r="A24" s="271"/>
      <c r="B24" s="280"/>
      <c r="C24" s="281"/>
      <c r="D24" s="281"/>
      <c r="E24" s="281"/>
      <c r="F24" s="281"/>
      <c r="G24" s="281"/>
      <c r="H24" s="281"/>
      <c r="I24" s="281"/>
      <c r="J24" s="281"/>
      <c r="K24" s="281"/>
    </row>
    <row r="25" spans="1:12" ht="16.5" thickBot="1" x14ac:dyDescent="0.3">
      <c r="A25" s="271" t="s">
        <v>630</v>
      </c>
      <c r="B25" s="298">
        <f t="shared" ref="B25:K25" si="5">B14/B23</f>
        <v>2.1182712379024604</v>
      </c>
      <c r="C25" s="299">
        <f t="shared" si="5"/>
        <v>-5.2490326665572313</v>
      </c>
      <c r="D25" s="299">
        <f t="shared" si="5"/>
        <v>-9.5271979451164004</v>
      </c>
      <c r="E25" s="299">
        <f t="shared" si="5"/>
        <v>-1.0274069213858148</v>
      </c>
      <c r="F25" s="299">
        <f t="shared" si="5"/>
        <v>1.236011376756498</v>
      </c>
      <c r="G25" s="299">
        <f t="shared" si="5"/>
        <v>1.9085007342700921</v>
      </c>
      <c r="H25" s="299">
        <f t="shared" si="5"/>
        <v>2.8585055428498727</v>
      </c>
      <c r="I25" s="299">
        <f t="shared" si="5"/>
        <v>1.7582327663287036</v>
      </c>
      <c r="J25" s="299">
        <f t="shared" si="5"/>
        <v>1.0614398729890435</v>
      </c>
      <c r="K25" s="299">
        <f t="shared" si="5"/>
        <v>1.2750405037090018</v>
      </c>
    </row>
    <row r="26" spans="1:12" ht="17.25" thickTop="1" thickBot="1" x14ac:dyDescent="0.3">
      <c r="A26" s="271" t="s">
        <v>631</v>
      </c>
      <c r="B26" s="300">
        <v>1.2</v>
      </c>
      <c r="C26" s="301">
        <v>1.2</v>
      </c>
      <c r="D26" s="301">
        <v>1.2</v>
      </c>
      <c r="E26" s="301">
        <v>2.2000000000000002</v>
      </c>
      <c r="F26" s="301">
        <v>1.2</v>
      </c>
      <c r="G26" s="301">
        <v>1.2</v>
      </c>
      <c r="H26" s="301">
        <v>1.2</v>
      </c>
      <c r="I26" s="301">
        <f>G26</f>
        <v>1.2</v>
      </c>
      <c r="J26" s="301">
        <f>H26</f>
        <v>1.2</v>
      </c>
      <c r="K26" s="301">
        <f>I26</f>
        <v>1.2</v>
      </c>
    </row>
    <row r="27" spans="1:12" ht="17.25" thickTop="1" thickBot="1" x14ac:dyDescent="0.3">
      <c r="A27" s="271" t="s">
        <v>632</v>
      </c>
      <c r="B27" s="302" t="str">
        <f>IF(B25&gt;B26,"YES","NO")</f>
        <v>YES</v>
      </c>
      <c r="C27" s="303" t="str">
        <f t="shared" ref="C27:K27" si="6">IF(C25&gt;C26,"YES","NO")</f>
        <v>NO</v>
      </c>
      <c r="D27" s="303" t="str">
        <f t="shared" si="6"/>
        <v>NO</v>
      </c>
      <c r="E27" s="304" t="str">
        <f t="shared" si="6"/>
        <v>NO</v>
      </c>
      <c r="F27" s="303" t="str">
        <f t="shared" si="6"/>
        <v>YES</v>
      </c>
      <c r="G27" s="303" t="str">
        <f t="shared" si="6"/>
        <v>YES</v>
      </c>
      <c r="H27" s="305" t="str">
        <f t="shared" si="6"/>
        <v>YES</v>
      </c>
      <c r="I27" s="303" t="str">
        <f t="shared" si="6"/>
        <v>YES</v>
      </c>
      <c r="J27" s="306" t="str">
        <f t="shared" si="6"/>
        <v>NO</v>
      </c>
      <c r="K27" s="303" t="str">
        <f t="shared" si="6"/>
        <v>YES</v>
      </c>
    </row>
    <row r="28" spans="1:12" ht="13.5" thickTop="1" x14ac:dyDescent="0.2"/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AC228-C93F-4325-A9FA-ED9C3F581D2B}">
  <dimension ref="A1:AE467"/>
  <sheetViews>
    <sheetView topLeftCell="A445" workbookViewId="0">
      <selection activeCell="V322" sqref="V322"/>
    </sheetView>
  </sheetViews>
  <sheetFormatPr defaultRowHeight="12.75" x14ac:dyDescent="0.2"/>
  <cols>
    <col min="1" max="4" width="3" style="213" customWidth="1"/>
    <col min="5" max="5" width="28.5703125" style="213" customWidth="1"/>
    <col min="6" max="13" width="11" hidden="1" customWidth="1"/>
    <col min="14" max="14" width="11.5703125" hidden="1" customWidth="1"/>
    <col min="15" max="15" width="11" hidden="1" customWidth="1"/>
    <col min="16" max="16" width="11.85546875" customWidth="1"/>
    <col min="17" max="17" width="11" bestFit="1" customWidth="1"/>
    <col min="18" max="18" width="10.140625" customWidth="1"/>
    <col min="19" max="19" width="12.140625" customWidth="1"/>
    <col min="20" max="20" width="13" customWidth="1"/>
    <col min="21" max="21" width="14.140625" customWidth="1"/>
    <col min="22" max="22" width="12.42578125" bestFit="1" customWidth="1"/>
    <col min="23" max="23" width="17.140625" customWidth="1"/>
    <col min="25" max="25" width="17.7109375" customWidth="1"/>
    <col min="29" max="29" width="19.28515625" customWidth="1"/>
  </cols>
  <sheetData>
    <row r="1" spans="1:27" x14ac:dyDescent="0.2">
      <c r="A1" s="212" t="s">
        <v>184</v>
      </c>
      <c r="E1"/>
      <c r="R1" s="214" t="s">
        <v>185</v>
      </c>
      <c r="S1" s="214"/>
      <c r="U1" s="215"/>
    </row>
    <row r="2" spans="1:27" ht="31.5" customHeight="1" x14ac:dyDescent="0.2">
      <c r="A2" s="212" t="s">
        <v>186</v>
      </c>
      <c r="E2"/>
      <c r="P2" s="352" t="s">
        <v>187</v>
      </c>
      <c r="Q2" s="352"/>
      <c r="R2" s="352"/>
      <c r="S2" s="352"/>
      <c r="T2" s="216"/>
      <c r="U2" s="215"/>
    </row>
    <row r="3" spans="1:27" s="220" customFormat="1" ht="39.75" customHeight="1" thickBot="1" x14ac:dyDescent="0.25">
      <c r="A3" s="217"/>
      <c r="B3" s="217"/>
      <c r="C3" s="217"/>
      <c r="D3" s="217"/>
      <c r="E3" s="217"/>
      <c r="F3" s="218" t="s">
        <v>188</v>
      </c>
      <c r="G3" s="218" t="s">
        <v>189</v>
      </c>
      <c r="H3" s="218" t="s">
        <v>190</v>
      </c>
      <c r="I3" s="218" t="s">
        <v>191</v>
      </c>
      <c r="J3" s="218" t="s">
        <v>192</v>
      </c>
      <c r="K3" s="218" t="s">
        <v>193</v>
      </c>
      <c r="L3" s="218" t="s">
        <v>194</v>
      </c>
      <c r="M3" s="218" t="s">
        <v>195</v>
      </c>
      <c r="N3" s="218" t="s">
        <v>196</v>
      </c>
      <c r="O3" s="218" t="s">
        <v>197</v>
      </c>
      <c r="P3" s="218" t="s">
        <v>198</v>
      </c>
      <c r="Q3" s="218" t="s">
        <v>199</v>
      </c>
      <c r="R3" s="219" t="s">
        <v>200</v>
      </c>
      <c r="S3" s="219" t="s">
        <v>201</v>
      </c>
      <c r="T3" s="218" t="s">
        <v>202</v>
      </c>
      <c r="U3" s="219" t="s">
        <v>203</v>
      </c>
    </row>
    <row r="4" spans="1:27" ht="13.5" thickTop="1" x14ac:dyDescent="0.2">
      <c r="A4" s="221" t="s">
        <v>204</v>
      </c>
      <c r="B4" s="221"/>
      <c r="C4" s="221"/>
      <c r="D4" s="221"/>
      <c r="E4" s="221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3"/>
      <c r="S4" s="223"/>
      <c r="T4" s="222"/>
    </row>
    <row r="5" spans="1:27" x14ac:dyDescent="0.2">
      <c r="A5" s="221"/>
      <c r="B5" s="221" t="s">
        <v>205</v>
      </c>
      <c r="C5" s="221"/>
      <c r="D5" s="221"/>
      <c r="E5" s="221"/>
      <c r="F5" s="224">
        <v>11.84</v>
      </c>
      <c r="G5" s="224">
        <v>13.4</v>
      </c>
      <c r="H5" s="224">
        <v>11.82</v>
      </c>
      <c r="I5" s="224">
        <v>10.119999999999999</v>
      </c>
      <c r="J5" s="224">
        <v>9.9</v>
      </c>
      <c r="K5" s="224">
        <v>10.35</v>
      </c>
      <c r="L5" s="224">
        <v>11.31</v>
      </c>
      <c r="M5" s="224">
        <v>11.49</v>
      </c>
      <c r="N5" s="224">
        <v>12.87</v>
      </c>
      <c r="O5" s="224">
        <v>12.49</v>
      </c>
      <c r="P5" s="224">
        <v>12</v>
      </c>
      <c r="Q5" s="224">
        <v>12</v>
      </c>
      <c r="R5" s="225">
        <v>0</v>
      </c>
      <c r="S5" s="225">
        <v>0</v>
      </c>
      <c r="T5" s="224">
        <f>ROUND(SUM(F5:S5),5)</f>
        <v>139.59</v>
      </c>
      <c r="U5" s="226">
        <f>SUM(Q5:S5)</f>
        <v>12</v>
      </c>
    </row>
    <row r="6" spans="1:27" x14ac:dyDescent="0.2">
      <c r="A6" s="221"/>
      <c r="B6" s="221" t="s">
        <v>206</v>
      </c>
      <c r="C6" s="221"/>
      <c r="D6" s="221"/>
      <c r="E6" s="221"/>
      <c r="F6" s="224"/>
      <c r="G6" s="224"/>
      <c r="H6" s="224"/>
      <c r="I6" s="224"/>
      <c r="J6" s="224"/>
      <c r="K6" s="224"/>
      <c r="L6" s="224"/>
      <c r="M6" s="224"/>
      <c r="N6" s="224"/>
      <c r="O6" s="224"/>
      <c r="P6" s="224"/>
      <c r="Q6" s="224"/>
      <c r="R6" s="225"/>
      <c r="S6" s="225"/>
      <c r="T6" s="224"/>
      <c r="U6" s="226">
        <f t="shared" ref="U6:U70" si="0">SUM(Q6:S6)</f>
        <v>0</v>
      </c>
    </row>
    <row r="7" spans="1:27" x14ac:dyDescent="0.2">
      <c r="A7" s="221"/>
      <c r="B7" s="221"/>
      <c r="C7" s="221" t="s">
        <v>207</v>
      </c>
      <c r="D7" s="221"/>
      <c r="E7" s="221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4"/>
      <c r="Q7" s="227">
        <v>12000</v>
      </c>
      <c r="R7" s="225"/>
      <c r="S7" s="225"/>
      <c r="T7" s="224">
        <f>ROUND(SUM(F7:S7),5)</f>
        <v>12000</v>
      </c>
      <c r="U7" s="226">
        <f>SUM(Q7:S7)</f>
        <v>12000</v>
      </c>
      <c r="V7" s="216" t="s">
        <v>208</v>
      </c>
      <c r="W7" s="216"/>
      <c r="X7" s="216"/>
      <c r="Y7" s="216"/>
      <c r="Z7" s="216"/>
      <c r="AA7" s="216"/>
    </row>
    <row r="8" spans="1:27" ht="13.5" thickBot="1" x14ac:dyDescent="0.25">
      <c r="A8" s="221"/>
      <c r="B8" s="221"/>
      <c r="C8" s="221" t="s">
        <v>209</v>
      </c>
      <c r="D8" s="221"/>
      <c r="E8" s="221"/>
      <c r="F8" s="228">
        <v>0</v>
      </c>
      <c r="G8" s="228">
        <v>0</v>
      </c>
      <c r="H8" s="228">
        <v>0</v>
      </c>
      <c r="I8" s="228">
        <v>0</v>
      </c>
      <c r="J8" s="228">
        <v>0</v>
      </c>
      <c r="K8" s="228">
        <v>0</v>
      </c>
      <c r="L8" s="228">
        <v>0</v>
      </c>
      <c r="M8" s="228">
        <v>7.48</v>
      </c>
      <c r="N8" s="228">
        <v>0</v>
      </c>
      <c r="O8" s="228">
        <v>0</v>
      </c>
      <c r="P8" s="228">
        <v>0</v>
      </c>
      <c r="Q8" s="228">
        <v>0</v>
      </c>
      <c r="R8" s="229">
        <v>0</v>
      </c>
      <c r="S8" s="229">
        <v>0</v>
      </c>
      <c r="T8" s="228">
        <f>ROUND(SUM(F8:S8),5)</f>
        <v>7.48</v>
      </c>
      <c r="U8" s="226">
        <f t="shared" si="0"/>
        <v>0</v>
      </c>
    </row>
    <row r="9" spans="1:27" x14ac:dyDescent="0.2">
      <c r="A9" s="221"/>
      <c r="B9" s="221" t="s">
        <v>210</v>
      </c>
      <c r="C9" s="221"/>
      <c r="D9" s="221"/>
      <c r="E9" s="221"/>
      <c r="F9" s="224">
        <f t="shared" ref="F9:T9" si="1">ROUND(SUM(F6:F8),5)</f>
        <v>0</v>
      </c>
      <c r="G9" s="224">
        <f t="shared" si="1"/>
        <v>0</v>
      </c>
      <c r="H9" s="224">
        <f t="shared" si="1"/>
        <v>0</v>
      </c>
      <c r="I9" s="224">
        <f t="shared" si="1"/>
        <v>0</v>
      </c>
      <c r="J9" s="224">
        <f t="shared" si="1"/>
        <v>0</v>
      </c>
      <c r="K9" s="224">
        <f t="shared" si="1"/>
        <v>0</v>
      </c>
      <c r="L9" s="224">
        <f t="shared" si="1"/>
        <v>0</v>
      </c>
      <c r="M9" s="224">
        <f t="shared" si="1"/>
        <v>7.48</v>
      </c>
      <c r="N9" s="224">
        <f t="shared" si="1"/>
        <v>0</v>
      </c>
      <c r="O9" s="224">
        <f t="shared" si="1"/>
        <v>0</v>
      </c>
      <c r="P9" s="224">
        <f t="shared" si="1"/>
        <v>0</v>
      </c>
      <c r="Q9" s="224">
        <f t="shared" si="1"/>
        <v>12000</v>
      </c>
      <c r="R9" s="225">
        <f t="shared" si="1"/>
        <v>0</v>
      </c>
      <c r="S9" s="225">
        <f t="shared" si="1"/>
        <v>0</v>
      </c>
      <c r="T9" s="224">
        <f t="shared" si="1"/>
        <v>12007.48</v>
      </c>
      <c r="U9" s="226">
        <f t="shared" si="0"/>
        <v>12000</v>
      </c>
    </row>
    <row r="10" spans="1:27" x14ac:dyDescent="0.2">
      <c r="A10" s="221"/>
      <c r="B10" s="221" t="s">
        <v>211</v>
      </c>
      <c r="C10" s="221"/>
      <c r="D10" s="221"/>
      <c r="E10" s="221"/>
      <c r="F10" s="224">
        <v>11566.2</v>
      </c>
      <c r="G10" s="224">
        <v>0</v>
      </c>
      <c r="H10" s="224">
        <v>0</v>
      </c>
      <c r="I10" s="224">
        <v>0</v>
      </c>
      <c r="J10" s="224">
        <v>0</v>
      </c>
      <c r="K10" s="224">
        <v>0</v>
      </c>
      <c r="L10" s="224">
        <v>0</v>
      </c>
      <c r="M10" s="224">
        <v>0</v>
      </c>
      <c r="N10" s="224">
        <v>0</v>
      </c>
      <c r="O10" s="224">
        <v>0</v>
      </c>
      <c r="P10" s="224">
        <v>0</v>
      </c>
      <c r="Q10" s="224">
        <v>0</v>
      </c>
      <c r="R10" s="225">
        <v>0</v>
      </c>
      <c r="S10" s="225">
        <v>0</v>
      </c>
      <c r="T10" s="224">
        <f>ROUND(SUM(F10:S10),5)</f>
        <v>11566.2</v>
      </c>
      <c r="U10" s="226">
        <f t="shared" si="0"/>
        <v>0</v>
      </c>
    </row>
    <row r="11" spans="1:27" x14ac:dyDescent="0.2">
      <c r="A11" s="221"/>
      <c r="B11" s="221" t="s">
        <v>212</v>
      </c>
      <c r="C11" s="221"/>
      <c r="D11" s="221"/>
      <c r="E11" s="221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5"/>
      <c r="S11" s="225"/>
      <c r="T11" s="224"/>
      <c r="U11" s="226">
        <f t="shared" si="0"/>
        <v>0</v>
      </c>
    </row>
    <row r="12" spans="1:27" x14ac:dyDescent="0.2">
      <c r="A12" s="221"/>
      <c r="B12" s="221"/>
      <c r="C12" s="221" t="s">
        <v>213</v>
      </c>
      <c r="D12" s="221"/>
      <c r="E12" s="221"/>
      <c r="F12" s="224">
        <v>0</v>
      </c>
      <c r="G12" s="224">
        <v>0</v>
      </c>
      <c r="H12" s="224">
        <v>0</v>
      </c>
      <c r="I12" s="224">
        <v>99573.6</v>
      </c>
      <c r="J12" s="224">
        <v>99573.61</v>
      </c>
      <c r="K12" s="224">
        <v>48008.21</v>
      </c>
      <c r="L12" s="224">
        <v>82385.14</v>
      </c>
      <c r="M12" s="224">
        <v>80911.17</v>
      </c>
      <c r="N12" s="224">
        <v>80651.75</v>
      </c>
      <c r="O12" s="224">
        <v>77530.86</v>
      </c>
      <c r="P12" s="224">
        <v>92616</v>
      </c>
      <c r="Q12" s="224">
        <v>83000</v>
      </c>
      <c r="R12" s="225">
        <v>83000</v>
      </c>
      <c r="S12" s="225">
        <v>82000</v>
      </c>
      <c r="T12" s="224">
        <f>ROUND(SUM(F12:S12),5)</f>
        <v>909250.34</v>
      </c>
      <c r="U12" s="226">
        <f t="shared" si="0"/>
        <v>248000</v>
      </c>
    </row>
    <row r="13" spans="1:27" ht="13.5" thickBot="1" x14ac:dyDescent="0.25">
      <c r="A13" s="221"/>
      <c r="B13" s="221"/>
      <c r="C13" s="221" t="s">
        <v>214</v>
      </c>
      <c r="D13" s="221"/>
      <c r="E13" s="221"/>
      <c r="F13" s="228">
        <v>0</v>
      </c>
      <c r="G13" s="228">
        <v>0</v>
      </c>
      <c r="H13" s="228">
        <v>0</v>
      </c>
      <c r="I13" s="228">
        <v>121676.51</v>
      </c>
      <c r="J13" s="228">
        <v>121676.51</v>
      </c>
      <c r="K13" s="228">
        <v>58664.86</v>
      </c>
      <c r="L13" s="228">
        <v>100672.62</v>
      </c>
      <c r="M13" s="228">
        <v>98871.47</v>
      </c>
      <c r="N13" s="228">
        <v>98554.47</v>
      </c>
      <c r="O13" s="228">
        <v>94740.82</v>
      </c>
      <c r="P13" s="228">
        <v>113175</v>
      </c>
      <c r="Q13" s="228">
        <v>102000</v>
      </c>
      <c r="R13" s="229">
        <v>100000</v>
      </c>
      <c r="S13" s="229">
        <v>100000</v>
      </c>
      <c r="T13" s="230">
        <f>ROUND(SUM(F13:S13),5)</f>
        <v>1110032.26</v>
      </c>
      <c r="U13" s="226">
        <f t="shared" si="0"/>
        <v>302000</v>
      </c>
    </row>
    <row r="14" spans="1:27" x14ac:dyDescent="0.2">
      <c r="A14" s="221"/>
      <c r="B14" s="221" t="s">
        <v>215</v>
      </c>
      <c r="C14" s="221"/>
      <c r="D14" s="221"/>
      <c r="E14" s="221"/>
      <c r="F14" s="224">
        <f t="shared" ref="F14:T14" si="2">ROUND(SUM(F11:F13),5)</f>
        <v>0</v>
      </c>
      <c r="G14" s="224">
        <f t="shared" si="2"/>
        <v>0</v>
      </c>
      <c r="H14" s="224">
        <f t="shared" si="2"/>
        <v>0</v>
      </c>
      <c r="I14" s="224">
        <f t="shared" si="2"/>
        <v>221250.11</v>
      </c>
      <c r="J14" s="224">
        <f t="shared" si="2"/>
        <v>221250.12</v>
      </c>
      <c r="K14" s="224">
        <f t="shared" si="2"/>
        <v>106673.07</v>
      </c>
      <c r="L14" s="224">
        <f t="shared" si="2"/>
        <v>183057.76</v>
      </c>
      <c r="M14" s="224">
        <f t="shared" si="2"/>
        <v>179782.64</v>
      </c>
      <c r="N14" s="224">
        <f t="shared" si="2"/>
        <v>179206.22</v>
      </c>
      <c r="O14" s="224">
        <f t="shared" si="2"/>
        <v>172271.68</v>
      </c>
      <c r="P14" s="224">
        <f t="shared" si="2"/>
        <v>205791</v>
      </c>
      <c r="Q14" s="224">
        <f t="shared" si="2"/>
        <v>185000</v>
      </c>
      <c r="R14" s="225">
        <f t="shared" si="2"/>
        <v>183000</v>
      </c>
      <c r="S14" s="225">
        <f t="shared" si="2"/>
        <v>182000</v>
      </c>
      <c r="T14" s="224">
        <f t="shared" si="2"/>
        <v>2019282.6</v>
      </c>
      <c r="U14" s="226">
        <f t="shared" si="0"/>
        <v>550000</v>
      </c>
      <c r="V14" s="226"/>
    </row>
    <row r="15" spans="1:27" x14ac:dyDescent="0.2">
      <c r="A15" s="221"/>
      <c r="B15" s="221" t="s">
        <v>216</v>
      </c>
      <c r="C15" s="221"/>
      <c r="D15" s="221"/>
      <c r="E15" s="221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5"/>
      <c r="S15" s="225"/>
      <c r="T15" s="224"/>
      <c r="U15" s="226">
        <f t="shared" si="0"/>
        <v>0</v>
      </c>
    </row>
    <row r="16" spans="1:27" x14ac:dyDescent="0.2">
      <c r="A16" s="221"/>
      <c r="B16" s="221"/>
      <c r="C16" s="221" t="s">
        <v>217</v>
      </c>
      <c r="D16" s="221"/>
      <c r="E16" s="221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5"/>
      <c r="S16" s="225"/>
      <c r="T16" s="224"/>
      <c r="U16" s="226">
        <f t="shared" si="0"/>
        <v>0</v>
      </c>
    </row>
    <row r="17" spans="1:31" ht="13.5" thickBot="1" x14ac:dyDescent="0.25">
      <c r="A17" s="221"/>
      <c r="B17" s="221"/>
      <c r="C17" s="221"/>
      <c r="D17" s="221" t="s">
        <v>218</v>
      </c>
      <c r="E17" s="221"/>
      <c r="F17" s="228">
        <v>0</v>
      </c>
      <c r="G17" s="228">
        <v>0</v>
      </c>
      <c r="H17" s="228">
        <v>0</v>
      </c>
      <c r="I17" s="228">
        <v>0</v>
      </c>
      <c r="J17" s="228">
        <v>0</v>
      </c>
      <c r="K17" s="228">
        <v>2751</v>
      </c>
      <c r="L17" s="228">
        <v>917</v>
      </c>
      <c r="M17" s="228">
        <v>917</v>
      </c>
      <c r="N17" s="228">
        <v>917</v>
      </c>
      <c r="O17" s="228">
        <v>917</v>
      </c>
      <c r="P17" s="228">
        <v>917</v>
      </c>
      <c r="Q17" s="228">
        <v>917</v>
      </c>
      <c r="R17" s="229">
        <v>917</v>
      </c>
      <c r="S17" s="229">
        <v>918</v>
      </c>
      <c r="T17" s="228">
        <f>ROUND(SUM(F17:S17),5)</f>
        <v>10088</v>
      </c>
      <c r="U17" s="226">
        <f t="shared" si="0"/>
        <v>2752</v>
      </c>
    </row>
    <row r="18" spans="1:31" x14ac:dyDescent="0.2">
      <c r="A18" s="221"/>
      <c r="B18" s="221"/>
      <c r="C18" s="221" t="s">
        <v>219</v>
      </c>
      <c r="D18" s="221"/>
      <c r="E18" s="221"/>
      <c r="F18" s="224">
        <f t="shared" ref="F18:T18" si="3">ROUND(SUM(F16:F17),5)</f>
        <v>0</v>
      </c>
      <c r="G18" s="224">
        <f t="shared" si="3"/>
        <v>0</v>
      </c>
      <c r="H18" s="224">
        <f t="shared" si="3"/>
        <v>0</v>
      </c>
      <c r="I18" s="224">
        <f t="shared" si="3"/>
        <v>0</v>
      </c>
      <c r="J18" s="224">
        <f t="shared" si="3"/>
        <v>0</v>
      </c>
      <c r="K18" s="224">
        <f t="shared" si="3"/>
        <v>2751</v>
      </c>
      <c r="L18" s="224">
        <f t="shared" si="3"/>
        <v>917</v>
      </c>
      <c r="M18" s="224">
        <f t="shared" si="3"/>
        <v>917</v>
      </c>
      <c r="N18" s="224">
        <f t="shared" si="3"/>
        <v>917</v>
      </c>
      <c r="O18" s="224">
        <f t="shared" si="3"/>
        <v>917</v>
      </c>
      <c r="P18" s="224">
        <f t="shared" si="3"/>
        <v>917</v>
      </c>
      <c r="Q18" s="224">
        <f t="shared" si="3"/>
        <v>917</v>
      </c>
      <c r="R18" s="225">
        <f t="shared" si="3"/>
        <v>917</v>
      </c>
      <c r="S18" s="225">
        <f t="shared" si="3"/>
        <v>918</v>
      </c>
      <c r="T18" s="224">
        <f t="shared" si="3"/>
        <v>10088</v>
      </c>
      <c r="U18" s="226">
        <f t="shared" si="0"/>
        <v>2752</v>
      </c>
    </row>
    <row r="19" spans="1:31" x14ac:dyDescent="0.2">
      <c r="A19" s="221"/>
      <c r="B19" s="221"/>
      <c r="C19" s="221" t="s">
        <v>220</v>
      </c>
      <c r="D19" s="221"/>
      <c r="E19" s="221"/>
      <c r="F19" s="224">
        <v>0</v>
      </c>
      <c r="G19" s="224">
        <v>0</v>
      </c>
      <c r="H19" s="224">
        <v>0</v>
      </c>
      <c r="I19" s="224">
        <v>670.63</v>
      </c>
      <c r="J19" s="224">
        <v>670.35</v>
      </c>
      <c r="K19" s="224">
        <v>330.76</v>
      </c>
      <c r="L19" s="224">
        <v>557.02</v>
      </c>
      <c r="M19" s="224">
        <v>546.97</v>
      </c>
      <c r="N19" s="224">
        <v>545.15</v>
      </c>
      <c r="O19" s="224">
        <v>524.62</v>
      </c>
      <c r="P19" s="224">
        <v>550</v>
      </c>
      <c r="Q19" s="224">
        <v>550</v>
      </c>
      <c r="R19" s="225">
        <v>550</v>
      </c>
      <c r="S19" s="225">
        <f>550-1.97</f>
        <v>548.03</v>
      </c>
      <c r="T19" s="224">
        <f>ROUND(SUM(F19:S19),5)</f>
        <v>6043.53</v>
      </c>
      <c r="U19" s="226">
        <f t="shared" si="0"/>
        <v>1648.03</v>
      </c>
    </row>
    <row r="20" spans="1:31" x14ac:dyDescent="0.2">
      <c r="A20" s="221"/>
      <c r="B20" s="221"/>
      <c r="C20" s="221" t="s">
        <v>221</v>
      </c>
      <c r="D20" s="221"/>
      <c r="E20" s="221"/>
      <c r="F20" s="224"/>
      <c r="G20" s="224"/>
      <c r="H20" s="224"/>
      <c r="I20" s="224"/>
      <c r="J20" s="224"/>
      <c r="K20" s="224"/>
      <c r="L20" s="224"/>
      <c r="M20" s="224"/>
      <c r="N20" s="224"/>
      <c r="O20" s="224"/>
      <c r="P20" s="224"/>
      <c r="Q20" s="224"/>
      <c r="R20" s="225"/>
      <c r="S20" s="225"/>
      <c r="T20" s="224"/>
      <c r="U20" s="226">
        <f t="shared" si="0"/>
        <v>0</v>
      </c>
    </row>
    <row r="21" spans="1:31" ht="13.5" thickBot="1" x14ac:dyDescent="0.25">
      <c r="A21" s="221"/>
      <c r="B21" s="221"/>
      <c r="C21" s="221"/>
      <c r="D21" s="221" t="s">
        <v>222</v>
      </c>
      <c r="E21" s="221"/>
      <c r="F21" s="228">
        <v>0</v>
      </c>
      <c r="G21" s="228">
        <v>0</v>
      </c>
      <c r="H21" s="228">
        <v>0</v>
      </c>
      <c r="I21" s="228">
        <v>32975.83</v>
      </c>
      <c r="J21" s="228">
        <v>32975.83</v>
      </c>
      <c r="K21" s="228">
        <v>32975.82</v>
      </c>
      <c r="L21" s="228">
        <v>32975.83</v>
      </c>
      <c r="M21" s="228">
        <v>32975.83</v>
      </c>
      <c r="N21" s="228">
        <v>32975.83</v>
      </c>
      <c r="O21" s="228">
        <v>32930.93</v>
      </c>
      <c r="P21" s="228">
        <v>32980</v>
      </c>
      <c r="Q21" s="228">
        <v>32980</v>
      </c>
      <c r="R21" s="229">
        <v>32980</v>
      </c>
      <c r="S21" s="229">
        <f>32980-6.07</f>
        <v>32973.93</v>
      </c>
      <c r="T21" s="228">
        <f>ROUND(SUM(F21:S21),5)</f>
        <v>362699.83</v>
      </c>
      <c r="U21" s="226">
        <f t="shared" si="0"/>
        <v>98933.93</v>
      </c>
    </row>
    <row r="22" spans="1:31" x14ac:dyDescent="0.2">
      <c r="A22" s="221"/>
      <c r="B22" s="221"/>
      <c r="C22" s="221" t="s">
        <v>223</v>
      </c>
      <c r="D22" s="221"/>
      <c r="E22" s="221"/>
      <c r="F22" s="224">
        <f t="shared" ref="F22:T22" si="4">ROUND(SUM(F20:F21),5)</f>
        <v>0</v>
      </c>
      <c r="G22" s="224">
        <f t="shared" si="4"/>
        <v>0</v>
      </c>
      <c r="H22" s="224">
        <f t="shared" si="4"/>
        <v>0</v>
      </c>
      <c r="I22" s="224">
        <f t="shared" si="4"/>
        <v>32975.83</v>
      </c>
      <c r="J22" s="224">
        <f t="shared" si="4"/>
        <v>32975.83</v>
      </c>
      <c r="K22" s="224">
        <f t="shared" si="4"/>
        <v>32975.82</v>
      </c>
      <c r="L22" s="224">
        <f t="shared" si="4"/>
        <v>32975.83</v>
      </c>
      <c r="M22" s="224">
        <f t="shared" si="4"/>
        <v>32975.83</v>
      </c>
      <c r="N22" s="224">
        <f t="shared" si="4"/>
        <v>32975.83</v>
      </c>
      <c r="O22" s="224">
        <f t="shared" si="4"/>
        <v>32930.93</v>
      </c>
      <c r="P22" s="224">
        <f t="shared" si="4"/>
        <v>32980</v>
      </c>
      <c r="Q22" s="224">
        <f t="shared" si="4"/>
        <v>32980</v>
      </c>
      <c r="R22" s="225">
        <f t="shared" si="4"/>
        <v>32980</v>
      </c>
      <c r="S22" s="225">
        <f t="shared" si="4"/>
        <v>32973.93</v>
      </c>
      <c r="T22" s="224">
        <f t="shared" si="4"/>
        <v>362699.83</v>
      </c>
      <c r="U22" s="226">
        <f t="shared" si="0"/>
        <v>98933.93</v>
      </c>
    </row>
    <row r="23" spans="1:31" x14ac:dyDescent="0.2">
      <c r="A23" s="221"/>
      <c r="B23" s="221"/>
      <c r="C23" s="221" t="s">
        <v>224</v>
      </c>
      <c r="D23" s="221"/>
      <c r="E23" s="221"/>
      <c r="F23" s="224">
        <v>0</v>
      </c>
      <c r="G23" s="224">
        <v>0</v>
      </c>
      <c r="H23" s="224">
        <v>0</v>
      </c>
      <c r="I23" s="224">
        <v>1705.47</v>
      </c>
      <c r="J23" s="224">
        <v>1705.47</v>
      </c>
      <c r="K23" s="224">
        <v>1705.48</v>
      </c>
      <c r="L23" s="224">
        <v>1705.47</v>
      </c>
      <c r="M23" s="224">
        <v>-14929.97</v>
      </c>
      <c r="N23" s="224">
        <v>12103.05</v>
      </c>
      <c r="O23" s="224">
        <v>665.83</v>
      </c>
      <c r="P23" s="224">
        <v>666</v>
      </c>
      <c r="Q23" s="224">
        <v>666</v>
      </c>
      <c r="R23" s="225">
        <v>666</v>
      </c>
      <c r="S23" s="225">
        <v>666.05</v>
      </c>
      <c r="T23" s="224">
        <f>ROUND(SUM(F23:S23),5)</f>
        <v>7324.85</v>
      </c>
      <c r="U23" s="226">
        <f t="shared" si="0"/>
        <v>1998.05</v>
      </c>
    </row>
    <row r="24" spans="1:31" x14ac:dyDescent="0.2">
      <c r="A24" s="221"/>
      <c r="B24" s="221"/>
      <c r="C24" s="221" t="s">
        <v>225</v>
      </c>
      <c r="D24" s="221"/>
      <c r="E24" s="221"/>
      <c r="F24" s="224">
        <v>0</v>
      </c>
      <c r="G24" s="224">
        <v>13228.16</v>
      </c>
      <c r="H24" s="224">
        <v>0</v>
      </c>
      <c r="I24" s="224">
        <v>0</v>
      </c>
      <c r="J24" s="224">
        <v>0</v>
      </c>
      <c r="K24" s="224">
        <v>0</v>
      </c>
      <c r="L24" s="224">
        <v>0</v>
      </c>
      <c r="M24" s="224">
        <v>0</v>
      </c>
      <c r="N24" s="224">
        <v>0</v>
      </c>
      <c r="O24" s="224">
        <v>0</v>
      </c>
      <c r="P24" s="224">
        <v>0</v>
      </c>
      <c r="Q24" s="224">
        <v>0</v>
      </c>
      <c r="R24" s="225">
        <v>0</v>
      </c>
      <c r="S24" s="225">
        <v>0</v>
      </c>
      <c r="T24" s="224">
        <f>ROUND(SUM(F24:S24),5)</f>
        <v>13228.16</v>
      </c>
      <c r="U24" s="226">
        <f t="shared" si="0"/>
        <v>0</v>
      </c>
    </row>
    <row r="25" spans="1:31" x14ac:dyDescent="0.2">
      <c r="A25" s="221"/>
      <c r="B25" s="221"/>
      <c r="C25" s="221" t="s">
        <v>226</v>
      </c>
      <c r="D25" s="221"/>
      <c r="E25" s="221"/>
      <c r="F25" s="224"/>
      <c r="G25" s="224"/>
      <c r="H25" s="224"/>
      <c r="I25" s="224"/>
      <c r="J25" s="224"/>
      <c r="K25" s="224"/>
      <c r="L25" s="224"/>
      <c r="M25" s="224"/>
      <c r="N25" s="224"/>
      <c r="O25" s="224"/>
      <c r="P25" s="224"/>
      <c r="Q25" s="224"/>
      <c r="R25" s="225"/>
      <c r="S25" s="225"/>
      <c r="T25" s="224"/>
      <c r="U25" s="226">
        <f t="shared" si="0"/>
        <v>0</v>
      </c>
    </row>
    <row r="26" spans="1:31" x14ac:dyDescent="0.2">
      <c r="A26" s="221"/>
      <c r="B26" s="221"/>
      <c r="C26" s="221"/>
      <c r="D26" s="221" t="s">
        <v>227</v>
      </c>
      <c r="E26" s="221"/>
      <c r="F26" s="224">
        <v>0</v>
      </c>
      <c r="G26" s="224">
        <v>0</v>
      </c>
      <c r="H26" s="224">
        <v>0</v>
      </c>
      <c r="I26" s="224">
        <v>0</v>
      </c>
      <c r="J26" s="224">
        <v>0</v>
      </c>
      <c r="K26" s="224">
        <v>0</v>
      </c>
      <c r="L26" s="224">
        <v>0</v>
      </c>
      <c r="M26" s="224">
        <v>0</v>
      </c>
      <c r="N26" s="224">
        <v>25479.34</v>
      </c>
      <c r="O26" s="224">
        <v>4246.5600000000004</v>
      </c>
      <c r="P26" s="224">
        <v>4246.5600000000004</v>
      </c>
      <c r="Q26" s="224">
        <v>4246</v>
      </c>
      <c r="R26" s="225">
        <v>4246.5600000000004</v>
      </c>
      <c r="S26" s="227">
        <v>-23000</v>
      </c>
      <c r="T26" s="224">
        <f>ROUND(SUM(F26:S26),5)</f>
        <v>19465.02</v>
      </c>
      <c r="U26" s="226">
        <f t="shared" si="0"/>
        <v>-14507.439999999999</v>
      </c>
      <c r="V26" s="216" t="s">
        <v>228</v>
      </c>
      <c r="W26" s="216"/>
      <c r="X26" s="216"/>
      <c r="Y26" s="216"/>
      <c r="Z26" s="216"/>
      <c r="AA26" s="216"/>
    </row>
    <row r="27" spans="1:31" ht="13.5" thickBot="1" x14ac:dyDescent="0.25">
      <c r="A27" s="221"/>
      <c r="B27" s="221"/>
      <c r="C27" s="221"/>
      <c r="D27" s="221" t="s">
        <v>229</v>
      </c>
      <c r="E27" s="221"/>
      <c r="F27" s="228">
        <v>0</v>
      </c>
      <c r="G27" s="228">
        <v>0</v>
      </c>
      <c r="H27" s="228">
        <v>28931.3</v>
      </c>
      <c r="I27" s="228">
        <v>0</v>
      </c>
      <c r="J27" s="228">
        <v>0</v>
      </c>
      <c r="K27" s="228">
        <v>0</v>
      </c>
      <c r="L27" s="228">
        <v>0</v>
      </c>
      <c r="M27" s="228">
        <v>0</v>
      </c>
      <c r="N27" s="228">
        <v>0</v>
      </c>
      <c r="O27" s="228">
        <v>0</v>
      </c>
      <c r="P27" s="228">
        <v>0</v>
      </c>
      <c r="Q27" s="228">
        <v>0</v>
      </c>
      <c r="R27" s="229">
        <v>0</v>
      </c>
      <c r="S27" s="229">
        <v>0</v>
      </c>
      <c r="T27" s="228">
        <f>ROUND(SUM(F27:S27),5)</f>
        <v>28931.3</v>
      </c>
      <c r="U27" s="226">
        <f t="shared" si="0"/>
        <v>0</v>
      </c>
    </row>
    <row r="28" spans="1:31" x14ac:dyDescent="0.2">
      <c r="A28" s="221"/>
      <c r="B28" s="221"/>
      <c r="C28" s="221" t="s">
        <v>230</v>
      </c>
      <c r="D28" s="221"/>
      <c r="E28" s="221"/>
      <c r="F28" s="224">
        <f t="shared" ref="F28:T28" si="5">ROUND(SUM(F25:F27),5)</f>
        <v>0</v>
      </c>
      <c r="G28" s="224">
        <f t="shared" si="5"/>
        <v>0</v>
      </c>
      <c r="H28" s="224">
        <f t="shared" si="5"/>
        <v>28931.3</v>
      </c>
      <c r="I28" s="224">
        <f t="shared" si="5"/>
        <v>0</v>
      </c>
      <c r="J28" s="224">
        <f t="shared" si="5"/>
        <v>0</v>
      </c>
      <c r="K28" s="224">
        <f t="shared" si="5"/>
        <v>0</v>
      </c>
      <c r="L28" s="224">
        <f t="shared" si="5"/>
        <v>0</v>
      </c>
      <c r="M28" s="224">
        <f t="shared" si="5"/>
        <v>0</v>
      </c>
      <c r="N28" s="224">
        <f t="shared" si="5"/>
        <v>25479.34</v>
      </c>
      <c r="O28" s="224">
        <f t="shared" si="5"/>
        <v>4246.5600000000004</v>
      </c>
      <c r="P28" s="224">
        <f t="shared" si="5"/>
        <v>4246.5600000000004</v>
      </c>
      <c r="Q28" s="224">
        <f t="shared" si="5"/>
        <v>4246</v>
      </c>
      <c r="R28" s="225">
        <f t="shared" si="5"/>
        <v>4246.5600000000004</v>
      </c>
      <c r="S28" s="225">
        <f t="shared" si="5"/>
        <v>-23000</v>
      </c>
      <c r="T28" s="224">
        <f t="shared" si="5"/>
        <v>48396.32</v>
      </c>
      <c r="U28" s="226">
        <f t="shared" si="0"/>
        <v>-14507.439999999999</v>
      </c>
      <c r="W28" s="226"/>
    </row>
    <row r="29" spans="1:31" x14ac:dyDescent="0.2">
      <c r="A29" s="221"/>
      <c r="B29" s="221"/>
      <c r="C29" s="221" t="s">
        <v>231</v>
      </c>
      <c r="D29" s="221"/>
      <c r="E29" s="221"/>
      <c r="F29" s="224">
        <v>0</v>
      </c>
      <c r="G29" s="224">
        <v>0</v>
      </c>
      <c r="H29" s="224">
        <v>0</v>
      </c>
      <c r="I29" s="224">
        <v>0</v>
      </c>
      <c r="J29" s="224">
        <v>0</v>
      </c>
      <c r="K29" s="224">
        <v>0</v>
      </c>
      <c r="L29" s="224">
        <v>0</v>
      </c>
      <c r="M29" s="224">
        <v>2240.69</v>
      </c>
      <c r="N29" s="224">
        <v>448.13</v>
      </c>
      <c r="O29" s="224">
        <v>546.13</v>
      </c>
      <c r="P29" s="224">
        <v>462</v>
      </c>
      <c r="Q29" s="224">
        <v>463.05</v>
      </c>
      <c r="R29" s="225">
        <v>462</v>
      </c>
      <c r="S29" s="225">
        <v>462</v>
      </c>
      <c r="T29" s="224">
        <f>ROUND(SUM(F29:S29),5)</f>
        <v>5084</v>
      </c>
      <c r="U29" s="226">
        <f t="shared" si="0"/>
        <v>1387.05</v>
      </c>
    </row>
    <row r="30" spans="1:31" x14ac:dyDescent="0.2">
      <c r="A30" s="221"/>
      <c r="B30" s="221"/>
      <c r="C30" s="221" t="s">
        <v>232</v>
      </c>
      <c r="D30" s="221"/>
      <c r="E30" s="221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4"/>
      <c r="Q30" s="224"/>
      <c r="R30" s="225"/>
      <c r="S30" s="225"/>
      <c r="T30" s="224"/>
      <c r="U30" s="226">
        <f t="shared" si="0"/>
        <v>0</v>
      </c>
    </row>
    <row r="31" spans="1:31" x14ac:dyDescent="0.2">
      <c r="A31" s="221"/>
      <c r="B31" s="221"/>
      <c r="C31" s="221"/>
      <c r="D31" s="221" t="s">
        <v>222</v>
      </c>
      <c r="E31" s="221"/>
      <c r="F31" s="224">
        <v>0</v>
      </c>
      <c r="G31" s="224">
        <v>0</v>
      </c>
      <c r="H31" s="224">
        <v>0</v>
      </c>
      <c r="I31" s="224">
        <v>0</v>
      </c>
      <c r="J31" s="224">
        <v>0</v>
      </c>
      <c r="K31" s="224">
        <v>318923</v>
      </c>
      <c r="L31" s="224">
        <v>0</v>
      </c>
      <c r="M31" s="224">
        <v>0</v>
      </c>
      <c r="N31" s="224">
        <v>0</v>
      </c>
      <c r="O31" s="227">
        <v>-83500</v>
      </c>
      <c r="P31" s="227">
        <v>-50000</v>
      </c>
      <c r="Q31" s="227">
        <v>-50000</v>
      </c>
      <c r="R31" s="225">
        <v>0</v>
      </c>
      <c r="S31" s="225">
        <v>0</v>
      </c>
      <c r="T31" s="224">
        <f t="shared" ref="T31:T36" si="6">ROUND(SUM(F31:S31),5)</f>
        <v>135423</v>
      </c>
      <c r="U31" s="226">
        <f t="shared" si="0"/>
        <v>-50000</v>
      </c>
      <c r="V31" s="216" t="s">
        <v>233</v>
      </c>
      <c r="W31" s="216"/>
      <c r="X31" s="216"/>
      <c r="Y31" s="216"/>
      <c r="Z31" s="216"/>
      <c r="AA31" s="216"/>
      <c r="AB31" s="216"/>
      <c r="AC31" s="216"/>
      <c r="AD31" s="216"/>
      <c r="AE31" s="216"/>
    </row>
    <row r="32" spans="1:31" ht="13.5" thickBot="1" x14ac:dyDescent="0.25">
      <c r="A32" s="221"/>
      <c r="B32" s="221"/>
      <c r="C32" s="221"/>
      <c r="D32" s="221" t="s">
        <v>234</v>
      </c>
      <c r="E32" s="221"/>
      <c r="F32" s="228">
        <v>0</v>
      </c>
      <c r="G32" s="228">
        <v>0</v>
      </c>
      <c r="H32" s="228">
        <v>0</v>
      </c>
      <c r="I32" s="228">
        <v>0</v>
      </c>
      <c r="J32" s="228">
        <v>0</v>
      </c>
      <c r="K32" s="228">
        <v>46429.62</v>
      </c>
      <c r="L32" s="228">
        <v>13526.16</v>
      </c>
      <c r="M32" s="228">
        <v>10977.02</v>
      </c>
      <c r="N32" s="228">
        <v>22271.200000000001</v>
      </c>
      <c r="O32" s="228">
        <v>0</v>
      </c>
      <c r="P32" s="228">
        <v>0</v>
      </c>
      <c r="Q32" s="228">
        <v>0</v>
      </c>
      <c r="R32" s="229">
        <v>0</v>
      </c>
      <c r="S32" s="229">
        <v>0</v>
      </c>
      <c r="T32" s="228">
        <f t="shared" si="6"/>
        <v>93204</v>
      </c>
      <c r="U32" s="226">
        <f t="shared" si="0"/>
        <v>0</v>
      </c>
    </row>
    <row r="33" spans="1:23" x14ac:dyDescent="0.2">
      <c r="A33" s="221"/>
      <c r="B33" s="221"/>
      <c r="C33" s="221" t="s">
        <v>235</v>
      </c>
      <c r="D33" s="221"/>
      <c r="E33" s="221"/>
      <c r="F33" s="224">
        <f t="shared" ref="F33:T33" si="7">ROUND(SUM(F30:F32),5)</f>
        <v>0</v>
      </c>
      <c r="G33" s="224">
        <f t="shared" si="7"/>
        <v>0</v>
      </c>
      <c r="H33" s="224">
        <f t="shared" si="7"/>
        <v>0</v>
      </c>
      <c r="I33" s="224">
        <f t="shared" si="7"/>
        <v>0</v>
      </c>
      <c r="J33" s="224">
        <f t="shared" si="7"/>
        <v>0</v>
      </c>
      <c r="K33" s="224">
        <f t="shared" si="7"/>
        <v>365352.62</v>
      </c>
      <c r="L33" s="224">
        <f t="shared" si="7"/>
        <v>13526.16</v>
      </c>
      <c r="M33" s="224">
        <f t="shared" si="7"/>
        <v>10977.02</v>
      </c>
      <c r="N33" s="224">
        <f t="shared" si="7"/>
        <v>22271.200000000001</v>
      </c>
      <c r="O33" s="224">
        <f t="shared" si="7"/>
        <v>-83500</v>
      </c>
      <c r="P33" s="224">
        <f t="shared" si="7"/>
        <v>-50000</v>
      </c>
      <c r="Q33" s="224">
        <f t="shared" si="7"/>
        <v>-50000</v>
      </c>
      <c r="R33" s="225">
        <f t="shared" si="7"/>
        <v>0</v>
      </c>
      <c r="S33" s="225">
        <f t="shared" si="7"/>
        <v>0</v>
      </c>
      <c r="T33" s="224">
        <f t="shared" si="7"/>
        <v>228627</v>
      </c>
      <c r="U33" s="226">
        <f t="shared" si="0"/>
        <v>-50000</v>
      </c>
    </row>
    <row r="34" spans="1:23" x14ac:dyDescent="0.2">
      <c r="A34" s="221"/>
      <c r="B34" s="221"/>
      <c r="C34" s="221" t="s">
        <v>236</v>
      </c>
      <c r="D34" s="221"/>
      <c r="E34" s="221"/>
      <c r="F34" s="224">
        <v>0</v>
      </c>
      <c r="G34" s="224">
        <v>0</v>
      </c>
      <c r="H34" s="224">
        <v>0</v>
      </c>
      <c r="I34" s="224">
        <v>0</v>
      </c>
      <c r="J34" s="224">
        <v>0</v>
      </c>
      <c r="K34" s="224">
        <v>37985.03</v>
      </c>
      <c r="L34" s="224">
        <v>12896.42</v>
      </c>
      <c r="M34" s="224">
        <v>14568.52</v>
      </c>
      <c r="N34" s="224">
        <v>14521.96</v>
      </c>
      <c r="O34" s="224">
        <v>16450.25</v>
      </c>
      <c r="P34" s="224">
        <v>3989</v>
      </c>
      <c r="Q34" s="224">
        <v>12555</v>
      </c>
      <c r="R34" s="225">
        <v>12555</v>
      </c>
      <c r="S34" s="225">
        <v>12555</v>
      </c>
      <c r="T34" s="224">
        <f t="shared" si="6"/>
        <v>138076.18</v>
      </c>
      <c r="U34" s="226">
        <f t="shared" si="0"/>
        <v>37665</v>
      </c>
      <c r="W34" s="226"/>
    </row>
    <row r="35" spans="1:23" x14ac:dyDescent="0.2">
      <c r="A35" s="221"/>
      <c r="B35" s="221"/>
      <c r="C35" s="221" t="s">
        <v>237</v>
      </c>
      <c r="D35" s="221"/>
      <c r="E35" s="221"/>
      <c r="F35" s="224">
        <v>0</v>
      </c>
      <c r="G35" s="224">
        <v>0</v>
      </c>
      <c r="H35" s="224">
        <v>0</v>
      </c>
      <c r="I35" s="224">
        <v>0</v>
      </c>
      <c r="J35" s="224">
        <v>0</v>
      </c>
      <c r="K35" s="224">
        <v>0</v>
      </c>
      <c r="L35" s="224">
        <v>3497.75</v>
      </c>
      <c r="M35" s="224">
        <v>874.44</v>
      </c>
      <c r="N35" s="224">
        <v>840.13</v>
      </c>
      <c r="O35" s="224">
        <v>823.23</v>
      </c>
      <c r="P35" s="224">
        <v>-6035.55</v>
      </c>
      <c r="Q35" s="224">
        <v>0</v>
      </c>
      <c r="R35" s="225">
        <v>0</v>
      </c>
      <c r="S35" s="225">
        <v>0</v>
      </c>
      <c r="T35" s="224">
        <f t="shared" si="6"/>
        <v>0</v>
      </c>
      <c r="U35" s="226">
        <f t="shared" si="0"/>
        <v>0</v>
      </c>
      <c r="W35" s="226"/>
    </row>
    <row r="36" spans="1:23" ht="13.5" thickBot="1" x14ac:dyDescent="0.25">
      <c r="A36" s="221"/>
      <c r="B36" s="221"/>
      <c r="C36" s="221" t="s">
        <v>238</v>
      </c>
      <c r="D36" s="221"/>
      <c r="E36" s="221"/>
      <c r="F36" s="228">
        <v>0</v>
      </c>
      <c r="G36" s="228">
        <v>0</v>
      </c>
      <c r="H36" s="228">
        <v>0</v>
      </c>
      <c r="I36" s="228">
        <v>0</v>
      </c>
      <c r="J36" s="228">
        <v>0</v>
      </c>
      <c r="K36" s="228">
        <v>0</v>
      </c>
      <c r="L36" s="228">
        <v>0</v>
      </c>
      <c r="M36" s="228">
        <v>0</v>
      </c>
      <c r="N36" s="228">
        <v>0</v>
      </c>
      <c r="O36" s="228">
        <v>9032</v>
      </c>
      <c r="P36" s="228">
        <v>1290.6400000000001</v>
      </c>
      <c r="Q36" s="228">
        <v>1290.6400000000001</v>
      </c>
      <c r="R36" s="229">
        <v>1290.6400000000001</v>
      </c>
      <c r="S36" s="229">
        <v>1290.6400000000001</v>
      </c>
      <c r="T36" s="228">
        <f t="shared" si="6"/>
        <v>14194.56</v>
      </c>
      <c r="U36" s="226">
        <f t="shared" si="0"/>
        <v>3871.92</v>
      </c>
    </row>
    <row r="37" spans="1:23" x14ac:dyDescent="0.2">
      <c r="A37" s="221"/>
      <c r="B37" s="221" t="s">
        <v>239</v>
      </c>
      <c r="C37" s="221"/>
      <c r="D37" s="221"/>
      <c r="E37" s="221"/>
      <c r="F37" s="224">
        <f t="shared" ref="F37:T37" si="8">ROUND(F15+SUM(F18:F19)+SUM(F22:F24)+SUM(F28:F29)+SUM(F33:F36),5)</f>
        <v>0</v>
      </c>
      <c r="G37" s="224">
        <f t="shared" si="8"/>
        <v>13228.16</v>
      </c>
      <c r="H37" s="224">
        <f t="shared" si="8"/>
        <v>28931.3</v>
      </c>
      <c r="I37" s="224">
        <f t="shared" si="8"/>
        <v>35351.93</v>
      </c>
      <c r="J37" s="224">
        <f t="shared" si="8"/>
        <v>35351.65</v>
      </c>
      <c r="K37" s="224">
        <f t="shared" si="8"/>
        <v>441100.71</v>
      </c>
      <c r="L37" s="224">
        <f t="shared" si="8"/>
        <v>66075.649999999994</v>
      </c>
      <c r="M37" s="224">
        <f t="shared" si="8"/>
        <v>48170.5</v>
      </c>
      <c r="N37" s="224">
        <f t="shared" si="8"/>
        <v>110101.79</v>
      </c>
      <c r="O37" s="224">
        <f t="shared" si="8"/>
        <v>-17363.45</v>
      </c>
      <c r="P37" s="224">
        <f t="shared" si="8"/>
        <v>-10934.35</v>
      </c>
      <c r="Q37" s="224">
        <f t="shared" si="8"/>
        <v>3667.69</v>
      </c>
      <c r="R37" s="225">
        <f t="shared" si="8"/>
        <v>53667.199999999997</v>
      </c>
      <c r="S37" s="225">
        <f t="shared" si="8"/>
        <v>26413.65</v>
      </c>
      <c r="T37" s="224">
        <f t="shared" si="8"/>
        <v>833762.43</v>
      </c>
      <c r="U37" s="226">
        <f t="shared" si="0"/>
        <v>83748.540000000008</v>
      </c>
    </row>
    <row r="38" spans="1:23" x14ac:dyDescent="0.2">
      <c r="A38" s="221"/>
      <c r="B38" s="221" t="s">
        <v>240</v>
      </c>
      <c r="C38" s="221"/>
      <c r="D38" s="221"/>
      <c r="E38" s="221"/>
      <c r="F38" s="224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5"/>
      <c r="S38" s="225"/>
      <c r="T38" s="224"/>
      <c r="U38" s="226"/>
    </row>
    <row r="39" spans="1:23" x14ac:dyDescent="0.2">
      <c r="A39" s="221"/>
      <c r="B39" s="221"/>
      <c r="C39" s="221" t="s">
        <v>241</v>
      </c>
      <c r="D39" s="221"/>
      <c r="E39" s="221"/>
      <c r="F39" s="224"/>
      <c r="G39" s="224"/>
      <c r="H39" s="224"/>
      <c r="I39" s="224"/>
      <c r="J39" s="224"/>
      <c r="K39" s="224"/>
      <c r="L39" s="224"/>
      <c r="M39" s="224"/>
      <c r="N39" s="224"/>
      <c r="O39" s="224"/>
      <c r="P39" s="224"/>
      <c r="Q39" s="224"/>
      <c r="R39" s="225"/>
      <c r="S39" s="225"/>
      <c r="T39" s="224"/>
      <c r="U39" s="226"/>
    </row>
    <row r="40" spans="1:23" ht="13.5" thickBot="1" x14ac:dyDescent="0.25">
      <c r="A40" s="221"/>
      <c r="B40" s="221"/>
      <c r="C40" s="221"/>
      <c r="D40" s="221" t="s">
        <v>218</v>
      </c>
      <c r="E40" s="221"/>
      <c r="F40" s="228">
        <v>0</v>
      </c>
      <c r="G40" s="228">
        <v>0</v>
      </c>
      <c r="H40" s="228">
        <v>0</v>
      </c>
      <c r="I40" s="228">
        <v>0</v>
      </c>
      <c r="J40" s="228">
        <v>0</v>
      </c>
      <c r="K40" s="228">
        <v>5560.34</v>
      </c>
      <c r="L40" s="228">
        <v>1460.86</v>
      </c>
      <c r="M40" s="228">
        <v>1459.07</v>
      </c>
      <c r="N40" s="228">
        <v>1428.11</v>
      </c>
      <c r="O40" s="228">
        <v>0</v>
      </c>
      <c r="P40" s="228">
        <v>500</v>
      </c>
      <c r="Q40" s="228">
        <v>0</v>
      </c>
      <c r="R40" s="229">
        <v>0</v>
      </c>
      <c r="S40" s="229">
        <v>0</v>
      </c>
      <c r="T40" s="228">
        <f t="shared" ref="T40" si="9">ROUND(SUM(F40:S40),5)</f>
        <v>10408.379999999999</v>
      </c>
      <c r="U40" s="226">
        <f t="shared" si="0"/>
        <v>0</v>
      </c>
    </row>
    <row r="41" spans="1:23" x14ac:dyDescent="0.2">
      <c r="A41" s="221"/>
      <c r="B41" s="221"/>
      <c r="C41" s="221" t="s">
        <v>242</v>
      </c>
      <c r="D41" s="221"/>
      <c r="E41" s="221"/>
      <c r="F41" s="224">
        <f t="shared" ref="F41:T41" si="10">ROUND(SUM(F39:F40),5)</f>
        <v>0</v>
      </c>
      <c r="G41" s="224">
        <f t="shared" si="10"/>
        <v>0</v>
      </c>
      <c r="H41" s="224">
        <f t="shared" si="10"/>
        <v>0</v>
      </c>
      <c r="I41" s="224">
        <f t="shared" si="10"/>
        <v>0</v>
      </c>
      <c r="J41" s="224">
        <f t="shared" si="10"/>
        <v>0</v>
      </c>
      <c r="K41" s="224">
        <f t="shared" si="10"/>
        <v>5560.34</v>
      </c>
      <c r="L41" s="224">
        <f t="shared" si="10"/>
        <v>1460.86</v>
      </c>
      <c r="M41" s="224">
        <f t="shared" si="10"/>
        <v>1459.07</v>
      </c>
      <c r="N41" s="224">
        <f t="shared" si="10"/>
        <v>1428.11</v>
      </c>
      <c r="O41" s="224">
        <f t="shared" si="10"/>
        <v>0</v>
      </c>
      <c r="P41" s="224">
        <f t="shared" si="10"/>
        <v>500</v>
      </c>
      <c r="Q41" s="224">
        <f t="shared" si="10"/>
        <v>0</v>
      </c>
      <c r="R41" s="225">
        <f t="shared" si="10"/>
        <v>0</v>
      </c>
      <c r="S41" s="225">
        <f t="shared" si="10"/>
        <v>0</v>
      </c>
      <c r="T41" s="224">
        <f t="shared" si="10"/>
        <v>10408.379999999999</v>
      </c>
      <c r="U41" s="226">
        <f t="shared" si="0"/>
        <v>0</v>
      </c>
    </row>
    <row r="42" spans="1:23" x14ac:dyDescent="0.2">
      <c r="A42" s="221"/>
      <c r="B42" s="221"/>
      <c r="C42" s="221" t="s">
        <v>243</v>
      </c>
      <c r="D42" s="221"/>
      <c r="E42" s="221"/>
      <c r="F42" s="224"/>
      <c r="G42" s="224"/>
      <c r="H42" s="224"/>
      <c r="I42" s="224"/>
      <c r="J42" s="224"/>
      <c r="K42" s="224"/>
      <c r="L42" s="224"/>
      <c r="M42" s="224"/>
      <c r="N42" s="224"/>
      <c r="O42" s="224"/>
      <c r="P42" s="224"/>
      <c r="Q42" s="224"/>
      <c r="R42" s="225"/>
      <c r="S42" s="225"/>
      <c r="T42" s="224"/>
      <c r="U42" s="226">
        <f t="shared" si="0"/>
        <v>0</v>
      </c>
      <c r="W42" s="226"/>
    </row>
    <row r="43" spans="1:23" ht="13.5" thickBot="1" x14ac:dyDescent="0.25">
      <c r="A43" s="221"/>
      <c r="B43" s="221"/>
      <c r="C43" s="221"/>
      <c r="D43" s="221" t="s">
        <v>218</v>
      </c>
      <c r="E43" s="221"/>
      <c r="F43" s="228">
        <v>0</v>
      </c>
      <c r="G43" s="228">
        <v>0</v>
      </c>
      <c r="H43" s="228">
        <v>0</v>
      </c>
      <c r="I43" s="228">
        <v>0</v>
      </c>
      <c r="J43" s="228">
        <v>0</v>
      </c>
      <c r="K43" s="228">
        <v>37391.879999999997</v>
      </c>
      <c r="L43" s="228">
        <v>0</v>
      </c>
      <c r="M43" s="228">
        <v>0</v>
      </c>
      <c r="N43" s="228">
        <v>27679.86</v>
      </c>
      <c r="O43" s="228">
        <v>0</v>
      </c>
      <c r="P43" s="228">
        <v>5000</v>
      </c>
      <c r="Q43" s="228">
        <v>0</v>
      </c>
      <c r="R43" s="229">
        <v>0</v>
      </c>
      <c r="S43" s="229">
        <v>0</v>
      </c>
      <c r="T43" s="228">
        <f t="shared" ref="T43" si="11">ROUND(SUM(F43:S43),5)</f>
        <v>70071.740000000005</v>
      </c>
      <c r="U43" s="226">
        <f t="shared" si="0"/>
        <v>0</v>
      </c>
    </row>
    <row r="44" spans="1:23" x14ac:dyDescent="0.2">
      <c r="A44" s="221"/>
      <c r="B44" s="221"/>
      <c r="C44" s="221" t="s">
        <v>244</v>
      </c>
      <c r="D44" s="221"/>
      <c r="E44" s="221"/>
      <c r="F44" s="224">
        <f t="shared" ref="F44:T44" si="12">ROUND(SUM(F42:F43),5)</f>
        <v>0</v>
      </c>
      <c r="G44" s="224">
        <f t="shared" si="12"/>
        <v>0</v>
      </c>
      <c r="H44" s="224">
        <f t="shared" si="12"/>
        <v>0</v>
      </c>
      <c r="I44" s="224">
        <f t="shared" si="12"/>
        <v>0</v>
      </c>
      <c r="J44" s="224">
        <f t="shared" si="12"/>
        <v>0</v>
      </c>
      <c r="K44" s="224">
        <f t="shared" si="12"/>
        <v>37391.879999999997</v>
      </c>
      <c r="L44" s="224">
        <f t="shared" si="12"/>
        <v>0</v>
      </c>
      <c r="M44" s="224">
        <f t="shared" si="12"/>
        <v>0</v>
      </c>
      <c r="N44" s="224">
        <f t="shared" si="12"/>
        <v>27679.86</v>
      </c>
      <c r="O44" s="224">
        <f t="shared" si="12"/>
        <v>0</v>
      </c>
      <c r="P44" s="224">
        <f t="shared" si="12"/>
        <v>5000</v>
      </c>
      <c r="Q44" s="224">
        <f t="shared" si="12"/>
        <v>0</v>
      </c>
      <c r="R44" s="225">
        <f t="shared" si="12"/>
        <v>0</v>
      </c>
      <c r="S44" s="225">
        <f t="shared" si="12"/>
        <v>0</v>
      </c>
      <c r="T44" s="224">
        <f t="shared" si="12"/>
        <v>70071.740000000005</v>
      </c>
      <c r="U44" s="226">
        <f t="shared" si="0"/>
        <v>0</v>
      </c>
    </row>
    <row r="45" spans="1:23" x14ac:dyDescent="0.2">
      <c r="A45" s="221"/>
      <c r="B45" s="221"/>
      <c r="C45" s="221" t="s">
        <v>245</v>
      </c>
      <c r="D45" s="221"/>
      <c r="E45" s="221"/>
      <c r="F45" s="224"/>
      <c r="G45" s="224"/>
      <c r="H45" s="224"/>
      <c r="I45" s="224"/>
      <c r="J45" s="224"/>
      <c r="K45" s="224"/>
      <c r="L45" s="224"/>
      <c r="M45" s="224"/>
      <c r="N45" s="224"/>
      <c r="O45" s="224"/>
      <c r="P45" s="224"/>
      <c r="Q45" s="224"/>
      <c r="R45" s="225"/>
      <c r="S45" s="225"/>
      <c r="T45" s="224"/>
      <c r="U45" s="226">
        <f t="shared" si="0"/>
        <v>0</v>
      </c>
    </row>
    <row r="46" spans="1:23" ht="13.5" thickBot="1" x14ac:dyDescent="0.25">
      <c r="A46" s="221"/>
      <c r="B46" s="221"/>
      <c r="C46" s="221"/>
      <c r="D46" s="221" t="s">
        <v>218</v>
      </c>
      <c r="E46" s="221"/>
      <c r="F46" s="228">
        <v>0</v>
      </c>
      <c r="G46" s="228">
        <v>0</v>
      </c>
      <c r="H46" s="228">
        <v>0</v>
      </c>
      <c r="I46" s="228">
        <v>0</v>
      </c>
      <c r="J46" s="228">
        <v>0</v>
      </c>
      <c r="K46" s="228">
        <v>12339.26</v>
      </c>
      <c r="L46" s="228">
        <v>0</v>
      </c>
      <c r="M46" s="228">
        <v>0</v>
      </c>
      <c r="N46" s="228">
        <v>0</v>
      </c>
      <c r="O46" s="228">
        <v>0</v>
      </c>
      <c r="P46" s="228">
        <v>1000</v>
      </c>
      <c r="Q46" s="228">
        <v>0</v>
      </c>
      <c r="R46" s="229">
        <v>0</v>
      </c>
      <c r="S46" s="229">
        <v>0</v>
      </c>
      <c r="T46" s="228">
        <f t="shared" ref="T46" si="13">ROUND(SUM(F46:S46),5)</f>
        <v>13339.26</v>
      </c>
      <c r="U46" s="226">
        <f t="shared" si="0"/>
        <v>0</v>
      </c>
    </row>
    <row r="47" spans="1:23" x14ac:dyDescent="0.2">
      <c r="A47" s="221"/>
      <c r="B47" s="221"/>
      <c r="C47" s="221" t="s">
        <v>246</v>
      </c>
      <c r="D47" s="221"/>
      <c r="E47" s="221"/>
      <c r="F47" s="224">
        <f t="shared" ref="F47:T47" si="14">ROUND(SUM(F45:F46),5)</f>
        <v>0</v>
      </c>
      <c r="G47" s="224">
        <f t="shared" si="14"/>
        <v>0</v>
      </c>
      <c r="H47" s="224">
        <f t="shared" si="14"/>
        <v>0</v>
      </c>
      <c r="I47" s="224">
        <f t="shared" si="14"/>
        <v>0</v>
      </c>
      <c r="J47" s="224">
        <f t="shared" si="14"/>
        <v>0</v>
      </c>
      <c r="K47" s="224">
        <f t="shared" si="14"/>
        <v>12339.26</v>
      </c>
      <c r="L47" s="224">
        <f t="shared" si="14"/>
        <v>0</v>
      </c>
      <c r="M47" s="224">
        <f t="shared" si="14"/>
        <v>0</v>
      </c>
      <c r="N47" s="224">
        <f t="shared" si="14"/>
        <v>0</v>
      </c>
      <c r="O47" s="224">
        <f t="shared" si="14"/>
        <v>0</v>
      </c>
      <c r="P47" s="224">
        <f t="shared" si="14"/>
        <v>1000</v>
      </c>
      <c r="Q47" s="224">
        <f t="shared" si="14"/>
        <v>0</v>
      </c>
      <c r="R47" s="225">
        <f t="shared" si="14"/>
        <v>0</v>
      </c>
      <c r="S47" s="225">
        <f t="shared" si="14"/>
        <v>0</v>
      </c>
      <c r="T47" s="224">
        <f t="shared" si="14"/>
        <v>13339.26</v>
      </c>
      <c r="U47" s="226">
        <f t="shared" si="0"/>
        <v>0</v>
      </c>
      <c r="V47" s="226"/>
    </row>
    <row r="48" spans="1:23" x14ac:dyDescent="0.2">
      <c r="A48" s="221"/>
      <c r="B48" s="221"/>
      <c r="C48" s="221" t="s">
        <v>247</v>
      </c>
      <c r="D48" s="221"/>
      <c r="E48" s="221"/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5"/>
      <c r="S48" s="225"/>
      <c r="T48" s="224"/>
      <c r="U48" s="226">
        <f t="shared" si="0"/>
        <v>0</v>
      </c>
    </row>
    <row r="49" spans="1:31" ht="13.5" thickBot="1" x14ac:dyDescent="0.25">
      <c r="A49" s="221"/>
      <c r="B49" s="221"/>
      <c r="C49" s="221"/>
      <c r="D49" s="221" t="s">
        <v>248</v>
      </c>
      <c r="E49" s="221"/>
      <c r="F49" s="228">
        <v>0</v>
      </c>
      <c r="G49" s="228">
        <v>0</v>
      </c>
      <c r="H49" s="228">
        <v>0</v>
      </c>
      <c r="I49" s="228">
        <v>0</v>
      </c>
      <c r="J49" s="228">
        <v>0</v>
      </c>
      <c r="K49" s="228">
        <v>47442.81</v>
      </c>
      <c r="L49" s="228">
        <v>11168.85</v>
      </c>
      <c r="M49" s="228">
        <v>11140.86</v>
      </c>
      <c r="N49" s="228">
        <v>10959.12</v>
      </c>
      <c r="O49" s="228"/>
      <c r="P49" s="228">
        <v>25000</v>
      </c>
      <c r="Q49" s="228">
        <v>15000</v>
      </c>
      <c r="R49" s="229">
        <v>8000</v>
      </c>
      <c r="S49" s="229">
        <v>8000</v>
      </c>
      <c r="T49" s="230">
        <f>ROUND(SUM(F49:S49),5)</f>
        <v>136711.64000000001</v>
      </c>
      <c r="U49" s="226">
        <f t="shared" si="0"/>
        <v>31000</v>
      </c>
      <c r="V49" s="231" t="s">
        <v>249</v>
      </c>
      <c r="W49" s="216"/>
      <c r="X49" s="216"/>
      <c r="Y49" s="216"/>
      <c r="Z49" s="216"/>
      <c r="AA49" s="216"/>
      <c r="AB49" s="216"/>
      <c r="AC49" s="216"/>
      <c r="AD49" s="216"/>
      <c r="AE49" s="216"/>
    </row>
    <row r="50" spans="1:31" x14ac:dyDescent="0.2">
      <c r="A50" s="221"/>
      <c r="B50" s="221"/>
      <c r="C50" s="221" t="s">
        <v>250</v>
      </c>
      <c r="D50" s="221"/>
      <c r="E50" s="221"/>
      <c r="F50" s="224">
        <f t="shared" ref="F50:T50" si="15">ROUND(SUM(F48:F49),5)</f>
        <v>0</v>
      </c>
      <c r="G50" s="224">
        <f t="shared" si="15"/>
        <v>0</v>
      </c>
      <c r="H50" s="224">
        <f t="shared" si="15"/>
        <v>0</v>
      </c>
      <c r="I50" s="224">
        <f t="shared" si="15"/>
        <v>0</v>
      </c>
      <c r="J50" s="224">
        <f t="shared" si="15"/>
        <v>0</v>
      </c>
      <c r="K50" s="224">
        <f t="shared" si="15"/>
        <v>47442.81</v>
      </c>
      <c r="L50" s="224">
        <f t="shared" si="15"/>
        <v>11168.85</v>
      </c>
      <c r="M50" s="224">
        <f t="shared" si="15"/>
        <v>11140.86</v>
      </c>
      <c r="N50" s="224">
        <f t="shared" si="15"/>
        <v>10959.12</v>
      </c>
      <c r="O50" s="224">
        <f t="shared" si="15"/>
        <v>0</v>
      </c>
      <c r="P50" s="224">
        <f t="shared" si="15"/>
        <v>25000</v>
      </c>
      <c r="Q50" s="224">
        <f t="shared" si="15"/>
        <v>15000</v>
      </c>
      <c r="R50" s="225">
        <f t="shared" si="15"/>
        <v>8000</v>
      </c>
      <c r="S50" s="225">
        <f t="shared" si="15"/>
        <v>8000</v>
      </c>
      <c r="T50" s="224">
        <f t="shared" si="15"/>
        <v>136711.64000000001</v>
      </c>
      <c r="U50" s="226">
        <f t="shared" si="0"/>
        <v>31000</v>
      </c>
    </row>
    <row r="51" spans="1:31" x14ac:dyDescent="0.2">
      <c r="A51" s="221"/>
      <c r="B51" s="221"/>
      <c r="C51" s="221" t="s">
        <v>251</v>
      </c>
      <c r="D51" s="221"/>
      <c r="E51" s="221"/>
      <c r="F51" s="224">
        <v>0</v>
      </c>
      <c r="G51" s="224">
        <v>0</v>
      </c>
      <c r="H51" s="224">
        <v>3382.82</v>
      </c>
      <c r="I51" s="224">
        <v>0</v>
      </c>
      <c r="J51" s="224">
        <v>0</v>
      </c>
      <c r="K51" s="224">
        <v>0</v>
      </c>
      <c r="L51" s="224">
        <v>0</v>
      </c>
      <c r="M51" s="224">
        <v>0</v>
      </c>
      <c r="N51" s="224">
        <v>0</v>
      </c>
      <c r="O51" s="224">
        <v>0</v>
      </c>
      <c r="P51" s="224">
        <v>0</v>
      </c>
      <c r="Q51" s="224">
        <v>0</v>
      </c>
      <c r="R51" s="225">
        <v>0</v>
      </c>
      <c r="S51" s="225">
        <v>0</v>
      </c>
      <c r="T51" s="224">
        <f t="shared" ref="T51:T63" si="16">ROUND(SUM(F51:S51),5)</f>
        <v>3382.82</v>
      </c>
      <c r="U51" s="226">
        <f t="shared" si="0"/>
        <v>0</v>
      </c>
    </row>
    <row r="52" spans="1:31" x14ac:dyDescent="0.2">
      <c r="A52" s="221"/>
      <c r="B52" s="221"/>
      <c r="C52" s="221" t="s">
        <v>252</v>
      </c>
      <c r="D52" s="221"/>
      <c r="E52" s="221"/>
      <c r="F52" s="224">
        <v>0</v>
      </c>
      <c r="G52" s="224">
        <v>0</v>
      </c>
      <c r="H52" s="224">
        <v>0</v>
      </c>
      <c r="I52" s="224">
        <v>0</v>
      </c>
      <c r="J52" s="224">
        <v>0</v>
      </c>
      <c r="K52" s="224">
        <v>131324.39000000001</v>
      </c>
      <c r="L52" s="224">
        <v>10445.549999999999</v>
      </c>
      <c r="M52" s="224">
        <v>10411.17</v>
      </c>
      <c r="N52" s="224">
        <v>20448.599999999999</v>
      </c>
      <c r="O52" s="224"/>
      <c r="P52" s="224">
        <f>93400-36000</f>
        <v>57400</v>
      </c>
      <c r="Q52" s="224">
        <v>14600</v>
      </c>
      <c r="R52" s="225">
        <v>12000</v>
      </c>
      <c r="S52" s="225">
        <v>12000</v>
      </c>
      <c r="T52" s="232">
        <f>ROUND(SUM(F52:S52),5)</f>
        <v>268629.71000000002</v>
      </c>
      <c r="U52" s="226">
        <f t="shared" si="0"/>
        <v>38600</v>
      </c>
      <c r="V52" s="216" t="s">
        <v>253</v>
      </c>
      <c r="W52" s="231"/>
      <c r="X52" s="216"/>
      <c r="Y52" s="216"/>
      <c r="Z52" s="216"/>
      <c r="AA52" s="216"/>
      <c r="AB52" s="216"/>
      <c r="AC52" s="216"/>
    </row>
    <row r="53" spans="1:31" x14ac:dyDescent="0.2">
      <c r="A53" s="221"/>
      <c r="B53" s="221"/>
      <c r="C53" s="221" t="s">
        <v>254</v>
      </c>
      <c r="D53" s="221"/>
      <c r="E53" s="221"/>
      <c r="F53" s="224">
        <v>0</v>
      </c>
      <c r="G53" s="224">
        <v>0</v>
      </c>
      <c r="H53" s="224">
        <v>0</v>
      </c>
      <c r="I53" s="224">
        <v>0</v>
      </c>
      <c r="J53" s="224">
        <v>0</v>
      </c>
      <c r="K53" s="224">
        <v>0</v>
      </c>
      <c r="L53" s="224">
        <v>398.28</v>
      </c>
      <c r="M53" s="224">
        <v>0</v>
      </c>
      <c r="N53" s="224">
        <v>635.92999999999995</v>
      </c>
      <c r="O53" s="224"/>
      <c r="P53" s="224">
        <v>500</v>
      </c>
      <c r="Q53" s="224">
        <v>0</v>
      </c>
      <c r="R53" s="225">
        <v>0</v>
      </c>
      <c r="S53" s="225">
        <v>0</v>
      </c>
      <c r="T53" s="224">
        <f t="shared" si="16"/>
        <v>1534.21</v>
      </c>
      <c r="U53" s="226">
        <f t="shared" si="0"/>
        <v>0</v>
      </c>
    </row>
    <row r="54" spans="1:31" x14ac:dyDescent="0.2">
      <c r="A54" s="221"/>
      <c r="B54" s="221"/>
      <c r="C54" s="221" t="s">
        <v>255</v>
      </c>
      <c r="D54" s="221"/>
      <c r="E54" s="221"/>
      <c r="F54" s="224">
        <v>0</v>
      </c>
      <c r="G54" s="224">
        <v>0</v>
      </c>
      <c r="H54" s="224">
        <v>1716.49</v>
      </c>
      <c r="I54" s="224">
        <v>0</v>
      </c>
      <c r="J54" s="224">
        <v>0</v>
      </c>
      <c r="K54" s="224">
        <v>0</v>
      </c>
      <c r="L54" s="224">
        <v>0</v>
      </c>
      <c r="M54" s="224">
        <v>0</v>
      </c>
      <c r="N54" s="224">
        <v>0</v>
      </c>
      <c r="O54" s="224">
        <v>0</v>
      </c>
      <c r="P54" s="224">
        <v>0</v>
      </c>
      <c r="Q54" s="224">
        <v>0</v>
      </c>
      <c r="R54" s="225">
        <v>0</v>
      </c>
      <c r="S54" s="225">
        <v>0</v>
      </c>
      <c r="T54" s="224">
        <f t="shared" si="16"/>
        <v>1716.49</v>
      </c>
      <c r="U54" s="226">
        <f t="shared" si="0"/>
        <v>0</v>
      </c>
    </row>
    <row r="55" spans="1:31" ht="13.5" thickBot="1" x14ac:dyDescent="0.25">
      <c r="A55" s="221"/>
      <c r="B55" s="221"/>
      <c r="C55" s="221" t="s">
        <v>256</v>
      </c>
      <c r="D55" s="221"/>
      <c r="E55" s="221"/>
      <c r="F55" s="228">
        <v>0</v>
      </c>
      <c r="G55" s="228">
        <v>0</v>
      </c>
      <c r="H55" s="228">
        <v>0</v>
      </c>
      <c r="I55" s="228">
        <v>0</v>
      </c>
      <c r="J55" s="228">
        <v>17550.759999999998</v>
      </c>
      <c r="K55" s="228">
        <v>0</v>
      </c>
      <c r="L55" s="228">
        <v>0</v>
      </c>
      <c r="M55" s="228">
        <v>0</v>
      </c>
      <c r="N55" s="228">
        <v>0</v>
      </c>
      <c r="O55" s="228">
        <v>0</v>
      </c>
      <c r="P55" s="228">
        <v>0</v>
      </c>
      <c r="Q55" s="228">
        <v>0</v>
      </c>
      <c r="R55" s="229">
        <v>0</v>
      </c>
      <c r="S55" s="229">
        <v>0</v>
      </c>
      <c r="T55" s="228">
        <f t="shared" si="16"/>
        <v>17550.759999999998</v>
      </c>
      <c r="U55" s="226">
        <f t="shared" si="0"/>
        <v>0</v>
      </c>
      <c r="W55" s="226"/>
    </row>
    <row r="56" spans="1:31" x14ac:dyDescent="0.2">
      <c r="A56" s="221"/>
      <c r="B56" s="221" t="s">
        <v>257</v>
      </c>
      <c r="C56" s="221"/>
      <c r="D56" s="221"/>
      <c r="E56" s="221"/>
      <c r="F56" s="224">
        <f t="shared" ref="F56:O56" si="17">ROUND(F38+F41+F44+F47+SUM(F50:F55),5)</f>
        <v>0</v>
      </c>
      <c r="G56" s="224">
        <f t="shared" si="17"/>
        <v>0</v>
      </c>
      <c r="H56" s="224">
        <f t="shared" si="17"/>
        <v>5099.3100000000004</v>
      </c>
      <c r="I56" s="224">
        <f t="shared" si="17"/>
        <v>0</v>
      </c>
      <c r="J56" s="224">
        <f t="shared" si="17"/>
        <v>17550.759999999998</v>
      </c>
      <c r="K56" s="224">
        <f t="shared" si="17"/>
        <v>234058.68</v>
      </c>
      <c r="L56" s="224">
        <f t="shared" si="17"/>
        <v>23473.54</v>
      </c>
      <c r="M56" s="224">
        <f t="shared" si="17"/>
        <v>23011.1</v>
      </c>
      <c r="N56" s="224">
        <f t="shared" si="17"/>
        <v>61151.62</v>
      </c>
      <c r="O56" s="224">
        <f t="shared" si="17"/>
        <v>0</v>
      </c>
      <c r="P56" s="224">
        <f t="shared" ref="P56:T56" si="18">ROUND(P38+P41+P44+P47+SUM(P50:P55),5)</f>
        <v>89400</v>
      </c>
      <c r="Q56" s="224">
        <f t="shared" si="18"/>
        <v>29600</v>
      </c>
      <c r="R56" s="225">
        <f t="shared" si="18"/>
        <v>20000</v>
      </c>
      <c r="S56" s="225">
        <f t="shared" si="18"/>
        <v>20000</v>
      </c>
      <c r="T56" s="224">
        <f t="shared" si="18"/>
        <v>523345.01</v>
      </c>
      <c r="U56" s="226">
        <f t="shared" si="0"/>
        <v>69600</v>
      </c>
    </row>
    <row r="57" spans="1:31" x14ac:dyDescent="0.2">
      <c r="A57" s="221"/>
      <c r="B57" s="221" t="s">
        <v>258</v>
      </c>
      <c r="C57" s="221"/>
      <c r="D57" s="221"/>
      <c r="E57" s="221"/>
      <c r="F57" s="224">
        <v>0</v>
      </c>
      <c r="G57" s="224">
        <v>0</v>
      </c>
      <c r="H57" s="224">
        <v>0</v>
      </c>
      <c r="I57" s="224">
        <v>2677.25</v>
      </c>
      <c r="J57" s="224">
        <v>0</v>
      </c>
      <c r="K57" s="224">
        <v>2677.25</v>
      </c>
      <c r="L57" s="224">
        <v>0</v>
      </c>
      <c r="M57" s="224">
        <v>2677.25</v>
      </c>
      <c r="N57" s="224">
        <v>0</v>
      </c>
      <c r="O57" s="224">
        <v>2677.25</v>
      </c>
      <c r="P57" s="224">
        <v>0</v>
      </c>
      <c r="Q57" s="224">
        <v>2677.25</v>
      </c>
      <c r="R57" s="225">
        <v>0</v>
      </c>
      <c r="S57" s="225">
        <v>0</v>
      </c>
      <c r="T57" s="224">
        <f t="shared" si="16"/>
        <v>13386.25</v>
      </c>
      <c r="U57" s="226">
        <f t="shared" si="0"/>
        <v>2677.25</v>
      </c>
    </row>
    <row r="58" spans="1:31" x14ac:dyDescent="0.2">
      <c r="A58" s="221"/>
      <c r="B58" s="221" t="s">
        <v>259</v>
      </c>
      <c r="C58" s="221"/>
      <c r="D58" s="221"/>
      <c r="E58" s="221"/>
      <c r="F58" s="224">
        <v>15</v>
      </c>
      <c r="G58" s="224">
        <v>43.41</v>
      </c>
      <c r="H58" s="224">
        <v>75</v>
      </c>
      <c r="I58" s="224">
        <v>0</v>
      </c>
      <c r="J58" s="224">
        <v>0.04</v>
      </c>
      <c r="K58" s="224">
        <v>15</v>
      </c>
      <c r="L58" s="224">
        <v>15</v>
      </c>
      <c r="M58" s="224">
        <v>30</v>
      </c>
      <c r="N58" s="224">
        <v>0</v>
      </c>
      <c r="O58" s="224">
        <v>15</v>
      </c>
      <c r="P58" s="224">
        <v>0</v>
      </c>
      <c r="Q58" s="224">
        <v>15</v>
      </c>
      <c r="R58" s="225">
        <v>0</v>
      </c>
      <c r="S58" s="225">
        <v>0</v>
      </c>
      <c r="T58" s="224">
        <f t="shared" si="16"/>
        <v>223.45</v>
      </c>
      <c r="U58" s="226">
        <f t="shared" si="0"/>
        <v>15</v>
      </c>
    </row>
    <row r="59" spans="1:31" x14ac:dyDescent="0.2">
      <c r="A59" s="221"/>
      <c r="B59" s="221" t="s">
        <v>260</v>
      </c>
      <c r="C59" s="221"/>
      <c r="D59" s="221"/>
      <c r="E59" s="221"/>
      <c r="F59" s="224"/>
      <c r="G59" s="224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5"/>
      <c r="S59" s="225"/>
      <c r="T59" s="224"/>
      <c r="U59" s="226">
        <f t="shared" si="0"/>
        <v>0</v>
      </c>
    </row>
    <row r="60" spans="1:31" x14ac:dyDescent="0.2">
      <c r="A60" s="221"/>
      <c r="B60" s="221"/>
      <c r="C60" s="221" t="s">
        <v>261</v>
      </c>
      <c r="D60" s="221"/>
      <c r="E60" s="221"/>
      <c r="F60" s="224">
        <v>0</v>
      </c>
      <c r="G60" s="224">
        <v>0</v>
      </c>
      <c r="H60" s="224">
        <v>0</v>
      </c>
      <c r="I60" s="224">
        <v>0</v>
      </c>
      <c r="J60" s="224">
        <v>0</v>
      </c>
      <c r="K60" s="224">
        <v>0</v>
      </c>
      <c r="L60" s="224">
        <v>0</v>
      </c>
      <c r="M60" s="224">
        <v>0</v>
      </c>
      <c r="N60" s="224">
        <v>52126</v>
      </c>
      <c r="O60" s="224">
        <v>0</v>
      </c>
      <c r="P60" s="224">
        <v>-31000</v>
      </c>
      <c r="Q60" s="227"/>
      <c r="R60" s="225">
        <v>0</v>
      </c>
      <c r="S60" s="225">
        <v>0</v>
      </c>
      <c r="T60" s="224">
        <f t="shared" si="16"/>
        <v>21126</v>
      </c>
      <c r="U60" s="226">
        <f t="shared" si="0"/>
        <v>0</v>
      </c>
      <c r="V60" s="216" t="s">
        <v>262</v>
      </c>
      <c r="W60" s="216"/>
      <c r="X60" s="216"/>
    </row>
    <row r="61" spans="1:31" x14ac:dyDescent="0.2">
      <c r="A61" s="221"/>
      <c r="B61" s="221"/>
      <c r="C61" s="221" t="s">
        <v>263</v>
      </c>
      <c r="D61" s="221"/>
      <c r="E61" s="221"/>
      <c r="F61" s="224">
        <v>0</v>
      </c>
      <c r="G61" s="224">
        <v>0</v>
      </c>
      <c r="H61" s="224">
        <v>0</v>
      </c>
      <c r="I61" s="224">
        <v>0</v>
      </c>
      <c r="J61" s="224">
        <v>0</v>
      </c>
      <c r="K61" s="224">
        <v>0</v>
      </c>
      <c r="L61" s="224">
        <v>0</v>
      </c>
      <c r="M61" s="224">
        <v>2537.5</v>
      </c>
      <c r="N61" s="224">
        <v>0</v>
      </c>
      <c r="O61" s="224">
        <v>0</v>
      </c>
      <c r="P61" s="224">
        <v>0</v>
      </c>
      <c r="Q61" s="224">
        <v>0</v>
      </c>
      <c r="R61" s="225">
        <v>0</v>
      </c>
      <c r="S61" s="225">
        <v>0</v>
      </c>
      <c r="T61" s="224">
        <f t="shared" si="16"/>
        <v>2537.5</v>
      </c>
      <c r="U61" s="226">
        <f t="shared" si="0"/>
        <v>0</v>
      </c>
    </row>
    <row r="62" spans="1:31" x14ac:dyDescent="0.2">
      <c r="A62" s="221"/>
      <c r="B62" s="221"/>
      <c r="C62" s="221" t="s">
        <v>264</v>
      </c>
      <c r="D62" s="221"/>
      <c r="E62" s="221"/>
      <c r="F62" s="224">
        <v>0</v>
      </c>
      <c r="G62" s="224">
        <v>0</v>
      </c>
      <c r="H62" s="224">
        <v>1300</v>
      </c>
      <c r="I62" s="224">
        <v>0</v>
      </c>
      <c r="J62" s="224">
        <v>0</v>
      </c>
      <c r="K62" s="224">
        <v>0</v>
      </c>
      <c r="L62" s="224">
        <v>0</v>
      </c>
      <c r="M62" s="224">
        <v>0</v>
      </c>
      <c r="N62" s="224">
        <v>0</v>
      </c>
      <c r="O62" s="224">
        <v>0</v>
      </c>
      <c r="P62" s="224">
        <v>0</v>
      </c>
      <c r="Q62" s="224">
        <v>0</v>
      </c>
      <c r="R62" s="225">
        <v>0</v>
      </c>
      <c r="S62" s="225">
        <v>0</v>
      </c>
      <c r="T62" s="224">
        <f t="shared" si="16"/>
        <v>1300</v>
      </c>
      <c r="U62" s="226">
        <f t="shared" si="0"/>
        <v>0</v>
      </c>
    </row>
    <row r="63" spans="1:31" ht="13.5" thickBot="1" x14ac:dyDescent="0.25">
      <c r="A63" s="221"/>
      <c r="B63" s="221"/>
      <c r="C63" s="221" t="s">
        <v>265</v>
      </c>
      <c r="D63" s="221"/>
      <c r="E63" s="221"/>
      <c r="F63" s="228">
        <v>0</v>
      </c>
      <c r="G63" s="228">
        <v>0</v>
      </c>
      <c r="H63" s="228">
        <v>2000</v>
      </c>
      <c r="I63" s="228">
        <v>0</v>
      </c>
      <c r="J63" s="228">
        <v>0</v>
      </c>
      <c r="K63" s="228">
        <v>0</v>
      </c>
      <c r="L63" s="228">
        <v>0</v>
      </c>
      <c r="M63" s="228">
        <v>0</v>
      </c>
      <c r="N63" s="228">
        <v>0</v>
      </c>
      <c r="O63" s="228">
        <v>0</v>
      </c>
      <c r="P63" s="228">
        <v>0</v>
      </c>
      <c r="Q63" s="228">
        <v>0</v>
      </c>
      <c r="R63" s="229">
        <v>0</v>
      </c>
      <c r="S63" s="229">
        <v>0</v>
      </c>
      <c r="T63" s="228">
        <f t="shared" si="16"/>
        <v>2000</v>
      </c>
      <c r="U63" s="226">
        <f t="shared" si="0"/>
        <v>0</v>
      </c>
    </row>
    <row r="64" spans="1:31" x14ac:dyDescent="0.2">
      <c r="A64" s="221"/>
      <c r="B64" s="221" t="s">
        <v>266</v>
      </c>
      <c r="C64" s="221"/>
      <c r="D64" s="221"/>
      <c r="E64" s="221"/>
      <c r="F64" s="224">
        <f t="shared" ref="F64:O64" si="19">ROUND(SUM(F59:F63),5)</f>
        <v>0</v>
      </c>
      <c r="G64" s="224">
        <f t="shared" si="19"/>
        <v>0</v>
      </c>
      <c r="H64" s="224">
        <f t="shared" si="19"/>
        <v>3300</v>
      </c>
      <c r="I64" s="224">
        <f t="shared" si="19"/>
        <v>0</v>
      </c>
      <c r="J64" s="224">
        <f t="shared" si="19"/>
        <v>0</v>
      </c>
      <c r="K64" s="224">
        <f t="shared" si="19"/>
        <v>0</v>
      </c>
      <c r="L64" s="224">
        <f t="shared" si="19"/>
        <v>0</v>
      </c>
      <c r="M64" s="224">
        <f t="shared" si="19"/>
        <v>2537.5</v>
      </c>
      <c r="N64" s="224">
        <f t="shared" si="19"/>
        <v>52126</v>
      </c>
      <c r="O64" s="224">
        <f t="shared" si="19"/>
        <v>0</v>
      </c>
      <c r="P64" s="224">
        <f t="shared" ref="P64:T64" si="20">ROUND(SUM(P59:P63),5)</f>
        <v>-31000</v>
      </c>
      <c r="Q64" s="224">
        <f t="shared" si="20"/>
        <v>0</v>
      </c>
      <c r="R64" s="225">
        <f t="shared" si="20"/>
        <v>0</v>
      </c>
      <c r="S64" s="225">
        <f t="shared" si="20"/>
        <v>0</v>
      </c>
      <c r="T64" s="224">
        <f t="shared" si="20"/>
        <v>26963.5</v>
      </c>
      <c r="U64" s="226">
        <f t="shared" si="0"/>
        <v>0</v>
      </c>
    </row>
    <row r="65" spans="1:25" x14ac:dyDescent="0.2">
      <c r="A65" s="221"/>
      <c r="B65" s="233" t="s">
        <v>267</v>
      </c>
      <c r="C65" s="233"/>
      <c r="D65" s="233"/>
      <c r="E65" s="233"/>
      <c r="F65" s="234"/>
      <c r="G65" s="234"/>
      <c r="H65" s="234"/>
      <c r="I65" s="234"/>
      <c r="J65" s="234"/>
      <c r="K65" s="234"/>
      <c r="L65" s="234"/>
      <c r="M65" s="234"/>
      <c r="N65" s="234"/>
      <c r="O65" s="234"/>
      <c r="P65" s="234"/>
      <c r="Q65" s="234"/>
      <c r="R65" s="234"/>
      <c r="S65" s="234"/>
      <c r="T65" s="234"/>
      <c r="U65" s="235">
        <f t="shared" si="0"/>
        <v>0</v>
      </c>
    </row>
    <row r="66" spans="1:25" x14ac:dyDescent="0.2">
      <c r="A66" s="221"/>
      <c r="B66" s="233"/>
      <c r="C66" s="233" t="s">
        <v>268</v>
      </c>
      <c r="D66" s="233"/>
      <c r="E66" s="233"/>
      <c r="F66" s="234">
        <v>0</v>
      </c>
      <c r="G66" s="234">
        <v>0</v>
      </c>
      <c r="H66" s="234">
        <v>0</v>
      </c>
      <c r="I66" s="234">
        <v>176.35</v>
      </c>
      <c r="J66" s="234">
        <v>176.34</v>
      </c>
      <c r="K66" s="234">
        <v>176.35</v>
      </c>
      <c r="L66" s="234">
        <v>176.34</v>
      </c>
      <c r="M66" s="234">
        <v>176.35</v>
      </c>
      <c r="N66" s="234">
        <v>176.35</v>
      </c>
      <c r="O66" s="234">
        <v>176.34</v>
      </c>
      <c r="P66" s="234">
        <v>176.34</v>
      </c>
      <c r="Q66" s="234">
        <v>176.34</v>
      </c>
      <c r="R66" s="234">
        <v>176.34</v>
      </c>
      <c r="S66" s="234">
        <v>176.34</v>
      </c>
      <c r="T66" s="234">
        <f t="shared" ref="T66:T67" si="21">ROUND(SUM(F66:S66),5)</f>
        <v>1939.78</v>
      </c>
      <c r="U66" s="235">
        <f t="shared" si="0"/>
        <v>529.02</v>
      </c>
    </row>
    <row r="67" spans="1:25" ht="13.5" thickBot="1" x14ac:dyDescent="0.25">
      <c r="A67" s="221"/>
      <c r="B67" s="233"/>
      <c r="C67" s="233" t="s">
        <v>269</v>
      </c>
      <c r="D67" s="233"/>
      <c r="E67" s="233"/>
      <c r="F67" s="236">
        <v>0</v>
      </c>
      <c r="G67" s="236">
        <v>0</v>
      </c>
      <c r="H67" s="236">
        <v>0</v>
      </c>
      <c r="I67" s="236">
        <v>119.48</v>
      </c>
      <c r="J67" s="236">
        <v>0</v>
      </c>
      <c r="K67" s="236">
        <v>119.86</v>
      </c>
      <c r="L67" s="236">
        <v>0</v>
      </c>
      <c r="M67" s="236">
        <v>0</v>
      </c>
      <c r="N67" s="236">
        <v>0</v>
      </c>
      <c r="O67" s="236">
        <v>0</v>
      </c>
      <c r="P67" s="236">
        <v>0</v>
      </c>
      <c r="Q67" s="236">
        <v>0</v>
      </c>
      <c r="R67" s="236">
        <v>0</v>
      </c>
      <c r="S67" s="236">
        <v>0</v>
      </c>
      <c r="T67" s="236">
        <f t="shared" si="21"/>
        <v>239.34</v>
      </c>
      <c r="U67" s="235">
        <f t="shared" si="0"/>
        <v>0</v>
      </c>
    </row>
    <row r="68" spans="1:25" x14ac:dyDescent="0.2">
      <c r="A68" s="221"/>
      <c r="B68" s="233" t="s">
        <v>270</v>
      </c>
      <c r="C68" s="233"/>
      <c r="D68" s="233"/>
      <c r="E68" s="233"/>
      <c r="F68" s="234">
        <f>ROUND(SUM(F65:F67),5)</f>
        <v>0</v>
      </c>
      <c r="G68" s="234">
        <f t="shared" ref="G68:T68" si="22">ROUND(SUM(G65:G67),5)</f>
        <v>0</v>
      </c>
      <c r="H68" s="234">
        <f t="shared" si="22"/>
        <v>0</v>
      </c>
      <c r="I68" s="234">
        <f t="shared" si="22"/>
        <v>295.83</v>
      </c>
      <c r="J68" s="234">
        <f t="shared" si="22"/>
        <v>176.34</v>
      </c>
      <c r="K68" s="234">
        <f t="shared" si="22"/>
        <v>296.20999999999998</v>
      </c>
      <c r="L68" s="234">
        <f t="shared" si="22"/>
        <v>176.34</v>
      </c>
      <c r="M68" s="234">
        <f t="shared" si="22"/>
        <v>176.35</v>
      </c>
      <c r="N68" s="234">
        <f t="shared" si="22"/>
        <v>176.35</v>
      </c>
      <c r="O68" s="234">
        <f t="shared" si="22"/>
        <v>176.34</v>
      </c>
      <c r="P68" s="234">
        <f t="shared" si="22"/>
        <v>176.34</v>
      </c>
      <c r="Q68" s="234">
        <f t="shared" si="22"/>
        <v>176.34</v>
      </c>
      <c r="R68" s="234">
        <f t="shared" si="22"/>
        <v>176.34</v>
      </c>
      <c r="S68" s="234">
        <f t="shared" si="22"/>
        <v>176.34</v>
      </c>
      <c r="T68" s="234">
        <f t="shared" si="22"/>
        <v>2179.12</v>
      </c>
      <c r="U68" s="235">
        <f t="shared" si="0"/>
        <v>529.02</v>
      </c>
      <c r="W68" s="226"/>
    </row>
    <row r="69" spans="1:25" x14ac:dyDescent="0.2">
      <c r="A69" s="221"/>
      <c r="B69" s="233" t="s">
        <v>271</v>
      </c>
      <c r="C69" s="233"/>
      <c r="D69" s="233"/>
      <c r="E69" s="233"/>
      <c r="F69" s="234"/>
      <c r="G69" s="234"/>
      <c r="H69" s="234"/>
      <c r="I69" s="234"/>
      <c r="J69" s="234"/>
      <c r="K69" s="234"/>
      <c r="L69" s="234"/>
      <c r="M69" s="234"/>
      <c r="N69" s="234"/>
      <c r="O69" s="234"/>
      <c r="P69" s="234"/>
      <c r="Q69" s="234"/>
      <c r="R69" s="234"/>
      <c r="S69" s="234"/>
      <c r="T69" s="234"/>
      <c r="U69" s="235">
        <f t="shared" si="0"/>
        <v>0</v>
      </c>
    </row>
    <row r="70" spans="1:25" x14ac:dyDescent="0.2">
      <c r="A70" s="221"/>
      <c r="B70" s="233"/>
      <c r="C70" s="233" t="s">
        <v>272</v>
      </c>
      <c r="D70" s="233"/>
      <c r="E70" s="233"/>
      <c r="F70" s="234">
        <v>0</v>
      </c>
      <c r="G70" s="234">
        <v>3645.72</v>
      </c>
      <c r="H70" s="234">
        <v>8075.34</v>
      </c>
      <c r="I70" s="234">
        <v>9748.83</v>
      </c>
      <c r="J70" s="234">
        <v>8217.2999999999993</v>
      </c>
      <c r="K70" s="234">
        <v>5842.2</v>
      </c>
      <c r="L70" s="234">
        <v>6025.11</v>
      </c>
      <c r="M70" s="234">
        <v>8621.34</v>
      </c>
      <c r="N70" s="234">
        <v>6552</v>
      </c>
      <c r="O70" s="234">
        <v>9533.16</v>
      </c>
      <c r="P70" s="234">
        <v>8621.34</v>
      </c>
      <c r="Q70" s="234">
        <v>0</v>
      </c>
      <c r="R70" s="234">
        <v>0</v>
      </c>
      <c r="S70" s="234">
        <v>0</v>
      </c>
      <c r="T70" s="234">
        <f t="shared" ref="T70:T74" si="23">ROUND(SUM(F70:S70),5)</f>
        <v>74882.34</v>
      </c>
      <c r="U70" s="235">
        <f t="shared" si="0"/>
        <v>0</v>
      </c>
    </row>
    <row r="71" spans="1:25" x14ac:dyDescent="0.2">
      <c r="A71" s="221"/>
      <c r="B71" s="233"/>
      <c r="C71" s="233" t="s">
        <v>273</v>
      </c>
      <c r="D71" s="233"/>
      <c r="E71" s="233"/>
      <c r="F71" s="234">
        <v>0</v>
      </c>
      <c r="G71" s="234">
        <v>7378.32</v>
      </c>
      <c r="H71" s="234">
        <v>13511.1</v>
      </c>
      <c r="I71" s="234">
        <v>16269</v>
      </c>
      <c r="J71" s="234">
        <v>13619.85</v>
      </c>
      <c r="K71" s="234">
        <v>9774.4500000000007</v>
      </c>
      <c r="L71" s="234">
        <v>10144.200000000001</v>
      </c>
      <c r="M71" s="234">
        <v>14124.45</v>
      </c>
      <c r="N71" s="234">
        <v>10848.9</v>
      </c>
      <c r="O71" s="234">
        <v>15881.85</v>
      </c>
      <c r="P71" s="234">
        <v>14124.45</v>
      </c>
      <c r="Q71" s="234">
        <v>5000</v>
      </c>
      <c r="R71" s="234">
        <v>0</v>
      </c>
      <c r="S71" s="234">
        <v>0</v>
      </c>
      <c r="T71" s="234">
        <f t="shared" si="23"/>
        <v>130676.57</v>
      </c>
      <c r="U71" s="235">
        <f t="shared" ref="U71:U135" si="24">SUM(Q71:S71)</f>
        <v>5000</v>
      </c>
      <c r="V71" s="216" t="s">
        <v>274</v>
      </c>
      <c r="W71" s="216"/>
      <c r="X71" s="216"/>
      <c r="Y71" s="216"/>
    </row>
    <row r="72" spans="1:25" x14ac:dyDescent="0.2">
      <c r="A72" s="221"/>
      <c r="B72" s="233"/>
      <c r="C72" s="233" t="s">
        <v>275</v>
      </c>
      <c r="D72" s="233"/>
      <c r="E72" s="233"/>
      <c r="F72" s="234">
        <v>0</v>
      </c>
      <c r="G72" s="234">
        <v>0</v>
      </c>
      <c r="H72" s="234">
        <v>0</v>
      </c>
      <c r="I72" s="234">
        <v>0</v>
      </c>
      <c r="J72" s="234">
        <v>351</v>
      </c>
      <c r="K72" s="234">
        <v>226.98</v>
      </c>
      <c r="L72" s="234">
        <v>179.01</v>
      </c>
      <c r="M72" s="234">
        <v>520.65</v>
      </c>
      <c r="N72" s="234">
        <v>0</v>
      </c>
      <c r="O72" s="234"/>
      <c r="P72" s="234">
        <v>520.65</v>
      </c>
      <c r="Q72" s="234">
        <v>0</v>
      </c>
      <c r="R72" s="234">
        <v>0</v>
      </c>
      <c r="S72" s="234">
        <v>0</v>
      </c>
      <c r="T72" s="234">
        <f t="shared" si="23"/>
        <v>1798.29</v>
      </c>
      <c r="U72" s="235">
        <f t="shared" si="24"/>
        <v>0</v>
      </c>
    </row>
    <row r="73" spans="1:25" x14ac:dyDescent="0.2">
      <c r="A73" s="221"/>
      <c r="B73" s="233"/>
      <c r="C73" s="233" t="s">
        <v>276</v>
      </c>
      <c r="D73" s="233"/>
      <c r="E73" s="233"/>
      <c r="F73" s="234">
        <v>0</v>
      </c>
      <c r="G73" s="234">
        <v>0</v>
      </c>
      <c r="H73" s="234">
        <v>0</v>
      </c>
      <c r="I73" s="234">
        <v>0</v>
      </c>
      <c r="J73" s="234">
        <v>0</v>
      </c>
      <c r="K73" s="234">
        <v>0</v>
      </c>
      <c r="L73" s="234">
        <v>0</v>
      </c>
      <c r="M73" s="234">
        <v>0</v>
      </c>
      <c r="N73" s="234">
        <v>0</v>
      </c>
      <c r="O73" s="234">
        <v>0</v>
      </c>
      <c r="P73" s="234">
        <v>0</v>
      </c>
      <c r="Q73" s="234">
        <v>36000</v>
      </c>
      <c r="R73" s="234">
        <v>0</v>
      </c>
      <c r="S73" s="234">
        <v>0</v>
      </c>
      <c r="T73" s="234">
        <f t="shared" si="23"/>
        <v>36000</v>
      </c>
      <c r="U73" s="235">
        <f t="shared" si="24"/>
        <v>36000</v>
      </c>
      <c r="V73" s="216" t="s">
        <v>277</v>
      </c>
      <c r="W73" s="216"/>
    </row>
    <row r="74" spans="1:25" ht="13.5" thickBot="1" x14ac:dyDescent="0.25">
      <c r="A74" s="221"/>
      <c r="B74" s="233"/>
      <c r="C74" s="233" t="s">
        <v>278</v>
      </c>
      <c r="D74" s="233"/>
      <c r="E74" s="233"/>
      <c r="F74" s="236">
        <v>0</v>
      </c>
      <c r="G74" s="236">
        <v>0</v>
      </c>
      <c r="H74" s="236">
        <v>0</v>
      </c>
      <c r="I74" s="236">
        <v>0</v>
      </c>
      <c r="J74" s="236">
        <v>10880.46</v>
      </c>
      <c r="K74" s="236">
        <v>0</v>
      </c>
      <c r="L74" s="236">
        <v>0</v>
      </c>
      <c r="M74" s="236">
        <v>0</v>
      </c>
      <c r="N74" s="236">
        <v>0</v>
      </c>
      <c r="O74" s="236">
        <v>0</v>
      </c>
      <c r="P74" s="236">
        <v>0</v>
      </c>
      <c r="Q74" s="236">
        <v>0</v>
      </c>
      <c r="R74" s="236">
        <v>0</v>
      </c>
      <c r="S74" s="236">
        <v>0</v>
      </c>
      <c r="T74" s="236">
        <f t="shared" si="23"/>
        <v>10880.46</v>
      </c>
      <c r="U74" s="235">
        <f t="shared" si="24"/>
        <v>0</v>
      </c>
    </row>
    <row r="75" spans="1:25" x14ac:dyDescent="0.2">
      <c r="A75" s="221"/>
      <c r="B75" s="233" t="s">
        <v>279</v>
      </c>
      <c r="C75" s="233"/>
      <c r="D75" s="233"/>
      <c r="E75" s="233"/>
      <c r="F75" s="234">
        <f t="shared" ref="F75:T75" si="25">ROUND(SUM(F69:F74),5)</f>
        <v>0</v>
      </c>
      <c r="G75" s="234">
        <f t="shared" si="25"/>
        <v>11024.04</v>
      </c>
      <c r="H75" s="234">
        <f t="shared" si="25"/>
        <v>21586.44</v>
      </c>
      <c r="I75" s="234">
        <f t="shared" si="25"/>
        <v>26017.83</v>
      </c>
      <c r="J75" s="234">
        <f t="shared" si="25"/>
        <v>33068.61</v>
      </c>
      <c r="K75" s="234">
        <f t="shared" si="25"/>
        <v>15843.63</v>
      </c>
      <c r="L75" s="234">
        <f t="shared" si="25"/>
        <v>16348.32</v>
      </c>
      <c r="M75" s="234">
        <f t="shared" si="25"/>
        <v>23266.44</v>
      </c>
      <c r="N75" s="234">
        <f t="shared" si="25"/>
        <v>17400.900000000001</v>
      </c>
      <c r="O75" s="234">
        <f t="shared" si="25"/>
        <v>25415.01</v>
      </c>
      <c r="P75" s="234">
        <f t="shared" si="25"/>
        <v>23266.44</v>
      </c>
      <c r="Q75" s="234">
        <f t="shared" si="25"/>
        <v>41000</v>
      </c>
      <c r="R75" s="234">
        <f t="shared" si="25"/>
        <v>0</v>
      </c>
      <c r="S75" s="234">
        <f t="shared" si="25"/>
        <v>0</v>
      </c>
      <c r="T75" s="234">
        <f t="shared" si="25"/>
        <v>254237.66</v>
      </c>
      <c r="U75" s="235">
        <f t="shared" si="24"/>
        <v>41000</v>
      </c>
    </row>
    <row r="76" spans="1:25" ht="13.5" thickBot="1" x14ac:dyDescent="0.25">
      <c r="A76" s="221"/>
      <c r="B76" s="233" t="s">
        <v>280</v>
      </c>
      <c r="C76" s="233"/>
      <c r="D76" s="233"/>
      <c r="E76" s="233"/>
      <c r="F76" s="234">
        <v>0</v>
      </c>
      <c r="G76" s="234">
        <v>0</v>
      </c>
      <c r="H76" s="234">
        <v>0</v>
      </c>
      <c r="I76" s="234">
        <v>0</v>
      </c>
      <c r="J76" s="234">
        <v>409</v>
      </c>
      <c r="K76" s="234">
        <v>0</v>
      </c>
      <c r="L76" s="234">
        <v>1529.85</v>
      </c>
      <c r="M76" s="234">
        <v>2583.59</v>
      </c>
      <c r="N76" s="234">
        <v>382.17</v>
      </c>
      <c r="O76" s="234">
        <v>3798.11</v>
      </c>
      <c r="P76" s="234">
        <v>0</v>
      </c>
      <c r="Q76" s="234">
        <v>0</v>
      </c>
      <c r="R76" s="234">
        <v>0</v>
      </c>
      <c r="S76" s="234">
        <v>0</v>
      </c>
      <c r="T76" s="234">
        <f t="shared" ref="T76" si="26">ROUND(SUM(F76:S76),5)</f>
        <v>8702.7199999999993</v>
      </c>
      <c r="U76" s="235">
        <f t="shared" si="24"/>
        <v>0</v>
      </c>
    </row>
    <row r="77" spans="1:25" ht="13.5" thickBot="1" x14ac:dyDescent="0.25">
      <c r="A77" s="221" t="s">
        <v>281</v>
      </c>
      <c r="B77" s="221"/>
      <c r="C77" s="221"/>
      <c r="D77" s="221"/>
      <c r="E77" s="221"/>
      <c r="F77" s="237">
        <f t="shared" ref="F77:T77" si="27">ROUND(SUM(F4:F5)+SUM(F9:F10)+F14+F37+SUM(F56:F58)+F64+F68+SUM(F75:F76),5)</f>
        <v>11593.04</v>
      </c>
      <c r="G77" s="237">
        <f t="shared" si="27"/>
        <v>24309.01</v>
      </c>
      <c r="H77" s="237">
        <f t="shared" si="27"/>
        <v>59003.87</v>
      </c>
      <c r="I77" s="237">
        <f t="shared" si="27"/>
        <v>285603.07</v>
      </c>
      <c r="J77" s="237">
        <f t="shared" si="27"/>
        <v>307816.42</v>
      </c>
      <c r="K77" s="237">
        <f t="shared" si="27"/>
        <v>800674.9</v>
      </c>
      <c r="L77" s="237">
        <f t="shared" si="27"/>
        <v>290687.77</v>
      </c>
      <c r="M77" s="237">
        <f t="shared" si="27"/>
        <v>282254.34000000003</v>
      </c>
      <c r="N77" s="237">
        <f t="shared" si="27"/>
        <v>420557.92</v>
      </c>
      <c r="O77" s="237">
        <f t="shared" si="27"/>
        <v>187002.43</v>
      </c>
      <c r="P77" s="237">
        <f t="shared" si="27"/>
        <v>276711.43</v>
      </c>
      <c r="Q77" s="237">
        <f t="shared" si="27"/>
        <v>274148.28000000003</v>
      </c>
      <c r="R77" s="238">
        <f t="shared" si="27"/>
        <v>256843.54</v>
      </c>
      <c r="S77" s="238">
        <f t="shared" si="27"/>
        <v>228589.99</v>
      </c>
      <c r="T77" s="239">
        <f t="shared" si="27"/>
        <v>3705796.01</v>
      </c>
      <c r="U77" s="226">
        <f t="shared" si="24"/>
        <v>759581.81</v>
      </c>
      <c r="V77" s="353" t="s">
        <v>282</v>
      </c>
      <c r="W77" s="353"/>
      <c r="X77" s="353"/>
    </row>
    <row r="78" spans="1:25" x14ac:dyDescent="0.2">
      <c r="A78" s="221"/>
      <c r="B78" s="221"/>
      <c r="C78" s="221"/>
      <c r="D78" s="221"/>
      <c r="E78" s="221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5"/>
      <c r="S78" s="225"/>
      <c r="U78" s="226"/>
      <c r="V78" s="353"/>
      <c r="W78" s="353"/>
      <c r="X78" s="353"/>
    </row>
    <row r="79" spans="1:25" x14ac:dyDescent="0.2">
      <c r="A79" s="221" t="s">
        <v>283</v>
      </c>
      <c r="B79" s="221"/>
      <c r="C79" s="221"/>
      <c r="D79" s="221"/>
      <c r="E79" s="221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5"/>
      <c r="S79" s="225"/>
      <c r="U79" s="226"/>
    </row>
    <row r="80" spans="1:25" x14ac:dyDescent="0.2">
      <c r="A80" s="221"/>
      <c r="B80" s="221" t="s">
        <v>284</v>
      </c>
      <c r="C80" s="221"/>
      <c r="D80" s="221"/>
      <c r="E80" s="221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5"/>
      <c r="S80" s="225"/>
      <c r="U80" s="226"/>
      <c r="W80" s="224"/>
    </row>
    <row r="81" spans="1:23" x14ac:dyDescent="0.2">
      <c r="A81" s="221"/>
      <c r="B81" s="221"/>
      <c r="C81" s="221" t="s">
        <v>285</v>
      </c>
      <c r="D81" s="221"/>
      <c r="E81" s="221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5"/>
      <c r="S81" s="225"/>
      <c r="T81" s="224"/>
      <c r="U81" s="226"/>
      <c r="W81" s="224"/>
    </row>
    <row r="82" spans="1:23" x14ac:dyDescent="0.2">
      <c r="A82" s="221"/>
      <c r="B82" s="221"/>
      <c r="C82" s="221"/>
      <c r="D82" s="221" t="s">
        <v>286</v>
      </c>
      <c r="E82" s="221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5"/>
      <c r="S82" s="225"/>
      <c r="T82" s="224"/>
      <c r="U82" s="226"/>
      <c r="W82" s="224"/>
    </row>
    <row r="83" spans="1:23" ht="13.5" thickBot="1" x14ac:dyDescent="0.25">
      <c r="A83" s="221"/>
      <c r="B83" s="221"/>
      <c r="C83" s="221"/>
      <c r="D83" s="221"/>
      <c r="E83" s="221" t="s">
        <v>287</v>
      </c>
      <c r="F83" s="228">
        <v>0</v>
      </c>
      <c r="G83" s="228">
        <v>0</v>
      </c>
      <c r="H83" s="228">
        <v>1909.62</v>
      </c>
      <c r="I83" s="228">
        <v>0</v>
      </c>
      <c r="J83" s="228">
        <v>0</v>
      </c>
      <c r="K83" s="228">
        <v>0</v>
      </c>
      <c r="L83" s="228">
        <v>0</v>
      </c>
      <c r="M83" s="228">
        <v>0</v>
      </c>
      <c r="N83" s="228">
        <v>0</v>
      </c>
      <c r="O83" s="228">
        <v>0</v>
      </c>
      <c r="P83" s="228">
        <v>0</v>
      </c>
      <c r="Q83" s="228">
        <v>0</v>
      </c>
      <c r="R83" s="229">
        <v>0</v>
      </c>
      <c r="S83" s="229">
        <v>0</v>
      </c>
      <c r="T83" s="228">
        <f>ROUND(SUM(F83:S83),5)</f>
        <v>1909.62</v>
      </c>
      <c r="U83" s="226">
        <f t="shared" si="24"/>
        <v>0</v>
      </c>
    </row>
    <row r="84" spans="1:23" x14ac:dyDescent="0.2">
      <c r="A84" s="221"/>
      <c r="B84" s="221"/>
      <c r="C84" s="221"/>
      <c r="D84" s="221" t="s">
        <v>288</v>
      </c>
      <c r="E84" s="221"/>
      <c r="F84" s="224">
        <f t="shared" ref="F84:T84" si="28">ROUND(SUM(F82:F83),5)</f>
        <v>0</v>
      </c>
      <c r="G84" s="224">
        <f t="shared" si="28"/>
        <v>0</v>
      </c>
      <c r="H84" s="224">
        <f t="shared" si="28"/>
        <v>1909.62</v>
      </c>
      <c r="I84" s="224">
        <f t="shared" si="28"/>
        <v>0</v>
      </c>
      <c r="J84" s="224">
        <f t="shared" si="28"/>
        <v>0</v>
      </c>
      <c r="K84" s="224">
        <f t="shared" si="28"/>
        <v>0</v>
      </c>
      <c r="L84" s="224">
        <f t="shared" si="28"/>
        <v>0</v>
      </c>
      <c r="M84" s="224">
        <f t="shared" si="28"/>
        <v>0</v>
      </c>
      <c r="N84" s="224">
        <f t="shared" si="28"/>
        <v>0</v>
      </c>
      <c r="O84" s="224">
        <f t="shared" si="28"/>
        <v>0</v>
      </c>
      <c r="P84" s="224">
        <f t="shared" si="28"/>
        <v>0</v>
      </c>
      <c r="Q84" s="224">
        <f t="shared" si="28"/>
        <v>0</v>
      </c>
      <c r="R84" s="225">
        <f t="shared" si="28"/>
        <v>0</v>
      </c>
      <c r="S84" s="225">
        <f t="shared" si="28"/>
        <v>0</v>
      </c>
      <c r="T84" s="224">
        <f t="shared" si="28"/>
        <v>1909.62</v>
      </c>
      <c r="U84" s="226">
        <f t="shared" si="24"/>
        <v>0</v>
      </c>
    </row>
    <row r="85" spans="1:23" x14ac:dyDescent="0.2">
      <c r="A85" s="221"/>
      <c r="B85" s="221"/>
      <c r="C85" s="221"/>
      <c r="D85" s="221" t="s">
        <v>289</v>
      </c>
      <c r="E85" s="221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5"/>
      <c r="S85" s="225"/>
      <c r="T85" s="224"/>
      <c r="U85" s="226">
        <f t="shared" si="24"/>
        <v>0</v>
      </c>
    </row>
    <row r="86" spans="1:23" x14ac:dyDescent="0.2">
      <c r="A86" s="221"/>
      <c r="B86" s="221"/>
      <c r="C86" s="221"/>
      <c r="D86" s="221"/>
      <c r="E86" s="221" t="s">
        <v>287</v>
      </c>
      <c r="F86" s="224">
        <v>-0.01</v>
      </c>
      <c r="G86" s="224">
        <v>-0.02</v>
      </c>
      <c r="H86" s="224">
        <v>0</v>
      </c>
      <c r="I86" s="224">
        <v>0</v>
      </c>
      <c r="J86" s="224">
        <v>0</v>
      </c>
      <c r="K86" s="224">
        <v>34656.11</v>
      </c>
      <c r="L86" s="224">
        <v>8664.02</v>
      </c>
      <c r="M86" s="224">
        <v>8664.02</v>
      </c>
      <c r="N86" s="224">
        <v>8328.6299999999992</v>
      </c>
      <c r="O86" s="222">
        <v>8216.83</v>
      </c>
      <c r="P86" s="224">
        <v>8328.6299999999992</v>
      </c>
      <c r="Q86" s="224">
        <v>8328.6299999999992</v>
      </c>
      <c r="R86" s="225">
        <v>8328.6299999999992</v>
      </c>
      <c r="S86" s="225">
        <v>8328.6299999999992</v>
      </c>
      <c r="T86" s="224">
        <f t="shared" ref="T86:T90" si="29">ROUND(SUM(F86:S86),5)</f>
        <v>101844.1</v>
      </c>
      <c r="U86" s="226">
        <f t="shared" si="24"/>
        <v>24985.89</v>
      </c>
    </row>
    <row r="87" spans="1:23" x14ac:dyDescent="0.2">
      <c r="A87" s="221"/>
      <c r="B87" s="221"/>
      <c r="C87" s="221"/>
      <c r="D87" s="221"/>
      <c r="E87" s="221" t="s">
        <v>290</v>
      </c>
      <c r="F87" s="224">
        <v>6.04</v>
      </c>
      <c r="G87" s="224">
        <v>12.08</v>
      </c>
      <c r="H87" s="224">
        <v>0</v>
      </c>
      <c r="I87" s="224">
        <v>0</v>
      </c>
      <c r="J87" s="224">
        <v>0</v>
      </c>
      <c r="K87" s="224">
        <v>2747.28</v>
      </c>
      <c r="L87" s="224">
        <v>771.61</v>
      </c>
      <c r="M87" s="224">
        <v>771.5</v>
      </c>
      <c r="N87" s="224">
        <v>771.5</v>
      </c>
      <c r="O87" s="222">
        <v>771.5</v>
      </c>
      <c r="P87" s="224">
        <v>771.5</v>
      </c>
      <c r="Q87" s="224">
        <v>771.5</v>
      </c>
      <c r="R87" s="225">
        <v>771.5</v>
      </c>
      <c r="S87" s="225">
        <v>771.5</v>
      </c>
      <c r="T87" s="224">
        <f t="shared" si="29"/>
        <v>8937.51</v>
      </c>
      <c r="U87" s="226">
        <f t="shared" si="24"/>
        <v>2314.5</v>
      </c>
    </row>
    <row r="88" spans="1:23" x14ac:dyDescent="0.2">
      <c r="A88" s="221"/>
      <c r="B88" s="221"/>
      <c r="C88" s="221"/>
      <c r="D88" s="221"/>
      <c r="E88" s="221" t="s">
        <v>291</v>
      </c>
      <c r="F88" s="224">
        <v>0.02</v>
      </c>
      <c r="G88" s="224">
        <v>0.04</v>
      </c>
      <c r="H88" s="224">
        <v>0</v>
      </c>
      <c r="I88" s="224">
        <v>0</v>
      </c>
      <c r="J88" s="224">
        <v>0</v>
      </c>
      <c r="K88" s="224">
        <v>2899.49</v>
      </c>
      <c r="L88" s="224">
        <v>645.08000000000004</v>
      </c>
      <c r="M88" s="224">
        <v>645.08000000000004</v>
      </c>
      <c r="N88" s="224">
        <v>711.23</v>
      </c>
      <c r="O88" s="222">
        <v>610.87</v>
      </c>
      <c r="P88" s="224">
        <v>711.23</v>
      </c>
      <c r="Q88" s="224">
        <v>711.23</v>
      </c>
      <c r="R88" s="225">
        <v>711.23</v>
      </c>
      <c r="S88" s="225">
        <v>711.23</v>
      </c>
      <c r="T88" s="224">
        <f t="shared" si="29"/>
        <v>8356.73</v>
      </c>
      <c r="U88" s="226">
        <f t="shared" si="24"/>
        <v>2133.69</v>
      </c>
    </row>
    <row r="89" spans="1:23" x14ac:dyDescent="0.2">
      <c r="A89" s="221"/>
      <c r="B89" s="221"/>
      <c r="C89" s="221"/>
      <c r="D89" s="221"/>
      <c r="E89" s="221" t="s">
        <v>292</v>
      </c>
      <c r="F89" s="224">
        <v>0</v>
      </c>
      <c r="G89" s="224">
        <v>0</v>
      </c>
      <c r="H89" s="224">
        <v>0</v>
      </c>
      <c r="I89" s="224">
        <v>0</v>
      </c>
      <c r="J89" s="224">
        <v>0</v>
      </c>
      <c r="K89" s="224">
        <v>164.67</v>
      </c>
      <c r="L89" s="224">
        <v>36.979999999999997</v>
      </c>
      <c r="M89" s="224">
        <v>36.979999999999997</v>
      </c>
      <c r="N89" s="224">
        <v>40.67</v>
      </c>
      <c r="O89" s="222">
        <v>35.07</v>
      </c>
      <c r="P89" s="224">
        <v>40.67</v>
      </c>
      <c r="Q89" s="224">
        <v>40.67</v>
      </c>
      <c r="R89" s="225">
        <v>40.67</v>
      </c>
      <c r="S89" s="225">
        <v>40.67</v>
      </c>
      <c r="T89" s="224">
        <f t="shared" si="29"/>
        <v>477.05</v>
      </c>
      <c r="U89" s="226">
        <f t="shared" si="24"/>
        <v>122.01</v>
      </c>
    </row>
    <row r="90" spans="1:23" ht="13.5" thickBot="1" x14ac:dyDescent="0.25">
      <c r="A90" s="221"/>
      <c r="B90" s="221"/>
      <c r="C90" s="221"/>
      <c r="D90" s="221"/>
      <c r="E90" s="221" t="s">
        <v>293</v>
      </c>
      <c r="F90" s="228">
        <v>0</v>
      </c>
      <c r="G90" s="228">
        <v>0</v>
      </c>
      <c r="H90" s="228">
        <v>0</v>
      </c>
      <c r="I90" s="228">
        <v>0</v>
      </c>
      <c r="J90" s="228">
        <v>0</v>
      </c>
      <c r="K90" s="228">
        <v>0</v>
      </c>
      <c r="L90" s="228">
        <v>327.86</v>
      </c>
      <c r="M90" s="228">
        <v>293.58999999999997</v>
      </c>
      <c r="N90" s="228">
        <v>51.57</v>
      </c>
      <c r="O90" s="240">
        <v>0</v>
      </c>
      <c r="P90" s="228">
        <v>51.57</v>
      </c>
      <c r="Q90" s="228">
        <v>51.57</v>
      </c>
      <c r="R90" s="229">
        <v>51.57</v>
      </c>
      <c r="S90" s="229">
        <v>51.57</v>
      </c>
      <c r="T90" s="228">
        <f t="shared" si="29"/>
        <v>879.3</v>
      </c>
      <c r="U90" s="226">
        <f t="shared" si="24"/>
        <v>154.71</v>
      </c>
    </row>
    <row r="91" spans="1:23" x14ac:dyDescent="0.2">
      <c r="A91" s="221"/>
      <c r="B91" s="221"/>
      <c r="C91" s="221"/>
      <c r="D91" s="221" t="s">
        <v>294</v>
      </c>
      <c r="E91" s="221"/>
      <c r="F91" s="224">
        <f t="shared" ref="F91:T91" si="30">ROUND(SUM(F85:F90),5)</f>
        <v>6.05</v>
      </c>
      <c r="G91" s="224">
        <f t="shared" si="30"/>
        <v>12.1</v>
      </c>
      <c r="H91" s="224">
        <f t="shared" si="30"/>
        <v>0</v>
      </c>
      <c r="I91" s="224">
        <f t="shared" si="30"/>
        <v>0</v>
      </c>
      <c r="J91" s="224">
        <f t="shared" si="30"/>
        <v>0</v>
      </c>
      <c r="K91" s="224">
        <f t="shared" si="30"/>
        <v>40467.550000000003</v>
      </c>
      <c r="L91" s="224">
        <f t="shared" si="30"/>
        <v>10445.549999999999</v>
      </c>
      <c r="M91" s="224">
        <f t="shared" si="30"/>
        <v>10411.17</v>
      </c>
      <c r="N91" s="224">
        <f t="shared" si="30"/>
        <v>9903.6</v>
      </c>
      <c r="O91" s="224">
        <f t="shared" si="30"/>
        <v>9634.27</v>
      </c>
      <c r="P91" s="224">
        <f t="shared" si="30"/>
        <v>9903.6</v>
      </c>
      <c r="Q91" s="224">
        <f t="shared" si="30"/>
        <v>9903.6</v>
      </c>
      <c r="R91" s="225">
        <f t="shared" si="30"/>
        <v>9903.6</v>
      </c>
      <c r="S91" s="225">
        <f t="shared" si="30"/>
        <v>9903.6</v>
      </c>
      <c r="T91" s="224">
        <f t="shared" si="30"/>
        <v>120494.69</v>
      </c>
      <c r="U91" s="226">
        <f t="shared" si="24"/>
        <v>29710.800000000003</v>
      </c>
    </row>
    <row r="92" spans="1:23" x14ac:dyDescent="0.2">
      <c r="A92" s="221"/>
      <c r="B92" s="221"/>
      <c r="C92" s="221"/>
      <c r="D92" s="221" t="s">
        <v>295</v>
      </c>
      <c r="E92" s="221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5"/>
      <c r="S92" s="225"/>
      <c r="T92" s="224"/>
      <c r="U92" s="226">
        <f t="shared" si="24"/>
        <v>0</v>
      </c>
    </row>
    <row r="93" spans="1:23" x14ac:dyDescent="0.2">
      <c r="A93" s="221"/>
      <c r="B93" s="221"/>
      <c r="C93" s="221"/>
      <c r="D93" s="221"/>
      <c r="E93" s="221" t="s">
        <v>296</v>
      </c>
      <c r="F93" s="224">
        <v>0</v>
      </c>
      <c r="G93" s="224">
        <v>0</v>
      </c>
      <c r="H93" s="224">
        <v>0</v>
      </c>
      <c r="I93" s="224">
        <v>0</v>
      </c>
      <c r="J93" s="224">
        <v>0</v>
      </c>
      <c r="K93" s="224">
        <v>23579.439999999999</v>
      </c>
      <c r="L93" s="224">
        <v>5894.86</v>
      </c>
      <c r="M93" s="224">
        <v>5894.86</v>
      </c>
      <c r="N93" s="224">
        <v>5894.86</v>
      </c>
      <c r="O93" s="222">
        <v>5894.86</v>
      </c>
      <c r="P93" s="224">
        <v>5894.86</v>
      </c>
      <c r="Q93" s="224">
        <v>5894.86</v>
      </c>
      <c r="R93" s="225">
        <v>5894.86</v>
      </c>
      <c r="S93" s="225">
        <v>5894.86</v>
      </c>
      <c r="T93" s="224">
        <f t="shared" ref="T93:T97" si="31">ROUND(SUM(F93:S93),5)</f>
        <v>70738.320000000007</v>
      </c>
      <c r="U93" s="226">
        <f t="shared" si="24"/>
        <v>17684.579999999998</v>
      </c>
    </row>
    <row r="94" spans="1:23" x14ac:dyDescent="0.2">
      <c r="A94" s="221"/>
      <c r="B94" s="221"/>
      <c r="C94" s="221"/>
      <c r="D94" s="221"/>
      <c r="E94" s="221" t="s">
        <v>290</v>
      </c>
      <c r="F94" s="224">
        <v>0</v>
      </c>
      <c r="G94" s="224">
        <v>0</v>
      </c>
      <c r="H94" s="224">
        <v>0</v>
      </c>
      <c r="I94" s="224">
        <v>0</v>
      </c>
      <c r="J94" s="224">
        <v>0</v>
      </c>
      <c r="K94" s="224">
        <v>89.23</v>
      </c>
      <c r="L94" s="224">
        <v>6.04</v>
      </c>
      <c r="M94" s="224">
        <v>6.04</v>
      </c>
      <c r="N94" s="224">
        <v>6.04</v>
      </c>
      <c r="O94" s="222">
        <v>6.04</v>
      </c>
      <c r="P94" s="224">
        <v>6.04</v>
      </c>
      <c r="Q94" s="224">
        <v>6.04</v>
      </c>
      <c r="R94" s="225">
        <v>6.04</v>
      </c>
      <c r="S94" s="225">
        <v>6.04</v>
      </c>
      <c r="T94" s="224">
        <f t="shared" si="31"/>
        <v>137.55000000000001</v>
      </c>
      <c r="U94" s="226">
        <f t="shared" si="24"/>
        <v>18.12</v>
      </c>
    </row>
    <row r="95" spans="1:23" x14ac:dyDescent="0.2">
      <c r="A95" s="221"/>
      <c r="B95" s="221"/>
      <c r="C95" s="221"/>
      <c r="D95" s="221"/>
      <c r="E95" s="221" t="s">
        <v>291</v>
      </c>
      <c r="F95" s="224">
        <v>0</v>
      </c>
      <c r="G95" s="224">
        <v>0</v>
      </c>
      <c r="H95" s="224">
        <v>0</v>
      </c>
      <c r="I95" s="224">
        <v>0</v>
      </c>
      <c r="J95" s="224">
        <v>0</v>
      </c>
      <c r="K95" s="224">
        <v>1965.14</v>
      </c>
      <c r="L95" s="224">
        <v>450.95</v>
      </c>
      <c r="M95" s="224">
        <v>450.96</v>
      </c>
      <c r="N95" s="224">
        <v>661.33</v>
      </c>
      <c r="O95" s="222">
        <v>642.21</v>
      </c>
      <c r="P95" s="224">
        <v>661.33</v>
      </c>
      <c r="Q95" s="224">
        <v>661.33</v>
      </c>
      <c r="R95" s="225">
        <v>661.33</v>
      </c>
      <c r="S95" s="225">
        <v>661.33</v>
      </c>
      <c r="T95" s="224">
        <f t="shared" si="31"/>
        <v>6815.91</v>
      </c>
      <c r="U95" s="226">
        <f t="shared" si="24"/>
        <v>1983.9900000000002</v>
      </c>
    </row>
    <row r="96" spans="1:23" x14ac:dyDescent="0.2">
      <c r="A96" s="221"/>
      <c r="B96" s="221"/>
      <c r="C96" s="221"/>
      <c r="D96" s="221"/>
      <c r="E96" s="221" t="s">
        <v>292</v>
      </c>
      <c r="F96" s="224">
        <v>0</v>
      </c>
      <c r="G96" s="224">
        <v>0</v>
      </c>
      <c r="H96" s="224">
        <v>0</v>
      </c>
      <c r="I96" s="224">
        <v>0</v>
      </c>
      <c r="J96" s="224">
        <v>0</v>
      </c>
      <c r="K96" s="224">
        <v>109.71</v>
      </c>
      <c r="L96" s="224">
        <v>25.16</v>
      </c>
      <c r="M96" s="224">
        <v>25.16</v>
      </c>
      <c r="N96" s="224">
        <v>36.9</v>
      </c>
      <c r="O96" s="222">
        <v>35.840000000000003</v>
      </c>
      <c r="P96" s="224">
        <v>36.9</v>
      </c>
      <c r="Q96" s="224">
        <v>36.9</v>
      </c>
      <c r="R96" s="225">
        <v>36.9</v>
      </c>
      <c r="S96" s="225">
        <v>36.9</v>
      </c>
      <c r="T96" s="224">
        <f t="shared" si="31"/>
        <v>380.37</v>
      </c>
      <c r="U96" s="226">
        <f t="shared" si="24"/>
        <v>110.69999999999999</v>
      </c>
    </row>
    <row r="97" spans="1:26" ht="13.5" thickBot="1" x14ac:dyDescent="0.25">
      <c r="A97" s="221"/>
      <c r="B97" s="221"/>
      <c r="C97" s="221"/>
      <c r="D97" s="221"/>
      <c r="E97" s="221" t="s">
        <v>293</v>
      </c>
      <c r="F97" s="228">
        <v>0</v>
      </c>
      <c r="G97" s="228">
        <v>0</v>
      </c>
      <c r="H97" s="228">
        <v>0</v>
      </c>
      <c r="I97" s="228">
        <v>0</v>
      </c>
      <c r="J97" s="228">
        <v>0</v>
      </c>
      <c r="K97" s="228">
        <v>0</v>
      </c>
      <c r="L97" s="228">
        <v>224.01</v>
      </c>
      <c r="M97" s="228">
        <v>112.5</v>
      </c>
      <c r="N97" s="228">
        <v>0</v>
      </c>
      <c r="O97" s="240">
        <v>0</v>
      </c>
      <c r="P97" s="228">
        <v>0</v>
      </c>
      <c r="Q97" s="228">
        <v>0</v>
      </c>
      <c r="R97" s="229">
        <v>0</v>
      </c>
      <c r="S97" s="229">
        <v>0</v>
      </c>
      <c r="T97" s="228">
        <f t="shared" si="31"/>
        <v>336.51</v>
      </c>
      <c r="U97" s="226">
        <f t="shared" si="24"/>
        <v>0</v>
      </c>
    </row>
    <row r="98" spans="1:26" x14ac:dyDescent="0.2">
      <c r="A98" s="221"/>
      <c r="B98" s="221"/>
      <c r="C98" s="221"/>
      <c r="D98" s="221" t="s">
        <v>297</v>
      </c>
      <c r="E98" s="221"/>
      <c r="F98" s="224">
        <f t="shared" ref="F98:T98" si="32">ROUND(SUM(F92:F97),5)</f>
        <v>0</v>
      </c>
      <c r="G98" s="224">
        <f t="shared" si="32"/>
        <v>0</v>
      </c>
      <c r="H98" s="224">
        <f t="shared" si="32"/>
        <v>0</v>
      </c>
      <c r="I98" s="224">
        <f t="shared" si="32"/>
        <v>0</v>
      </c>
      <c r="J98" s="224">
        <f t="shared" si="32"/>
        <v>0</v>
      </c>
      <c r="K98" s="224">
        <f t="shared" si="32"/>
        <v>25743.52</v>
      </c>
      <c r="L98" s="224">
        <f t="shared" si="32"/>
        <v>6601.02</v>
      </c>
      <c r="M98" s="224">
        <f t="shared" si="32"/>
        <v>6489.52</v>
      </c>
      <c r="N98" s="224">
        <f t="shared" si="32"/>
        <v>6599.13</v>
      </c>
      <c r="O98" s="224">
        <f t="shared" si="32"/>
        <v>6578.95</v>
      </c>
      <c r="P98" s="224">
        <f t="shared" si="32"/>
        <v>6599.13</v>
      </c>
      <c r="Q98" s="224">
        <f t="shared" si="32"/>
        <v>6599.13</v>
      </c>
      <c r="R98" s="225">
        <f t="shared" si="32"/>
        <v>6599.13</v>
      </c>
      <c r="S98" s="225">
        <f t="shared" si="32"/>
        <v>6599.13</v>
      </c>
      <c r="T98" s="224">
        <f t="shared" si="32"/>
        <v>78408.66</v>
      </c>
      <c r="U98" s="226">
        <f t="shared" si="24"/>
        <v>19797.39</v>
      </c>
    </row>
    <row r="99" spans="1:26" x14ac:dyDescent="0.2">
      <c r="A99" s="221"/>
      <c r="B99" s="221"/>
      <c r="C99" s="221"/>
      <c r="D99" s="221" t="s">
        <v>298</v>
      </c>
      <c r="E99" s="221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5"/>
      <c r="S99" s="225"/>
      <c r="T99" s="224"/>
      <c r="U99" s="226">
        <f t="shared" si="24"/>
        <v>0</v>
      </c>
    </row>
    <row r="100" spans="1:26" x14ac:dyDescent="0.2">
      <c r="A100" s="221"/>
      <c r="B100" s="221"/>
      <c r="C100" s="221"/>
      <c r="D100" s="221"/>
      <c r="E100" s="221" t="s">
        <v>287</v>
      </c>
      <c r="F100" s="224">
        <v>0</v>
      </c>
      <c r="G100" s="224">
        <v>1330.26</v>
      </c>
      <c r="H100" s="224">
        <v>23375.98</v>
      </c>
      <c r="I100" s="224">
        <v>51010.71</v>
      </c>
      <c r="J100" s="224">
        <v>53592.12</v>
      </c>
      <c r="K100" s="224">
        <v>-52953.62</v>
      </c>
      <c r="L100" s="224">
        <v>18916.740000000002</v>
      </c>
      <c r="M100" s="224">
        <v>17166.73</v>
      </c>
      <c r="N100" s="224">
        <v>17166.759999999998</v>
      </c>
      <c r="O100" s="222">
        <v>17166.73</v>
      </c>
      <c r="P100" s="224">
        <f>17166.76+35000+12000</f>
        <v>64166.759999999995</v>
      </c>
      <c r="Q100" s="224">
        <v>17166.73</v>
      </c>
      <c r="R100" s="225">
        <v>17166.759999999998</v>
      </c>
      <c r="S100" s="225">
        <v>17166.759999999998</v>
      </c>
      <c r="T100" s="232">
        <f>ROUND(SUM(F100:S100),5)</f>
        <v>262439.42</v>
      </c>
      <c r="U100" s="226">
        <f t="shared" si="24"/>
        <v>51500.25</v>
      </c>
      <c r="V100" s="216" t="s">
        <v>299</v>
      </c>
      <c r="W100" s="216"/>
      <c r="X100" s="216"/>
      <c r="Y100" s="216"/>
      <c r="Z100" s="216"/>
    </row>
    <row r="101" spans="1:26" x14ac:dyDescent="0.2">
      <c r="A101" s="221"/>
      <c r="B101" s="221"/>
      <c r="C101" s="221"/>
      <c r="D101" s="221"/>
      <c r="E101" s="221" t="s">
        <v>300</v>
      </c>
      <c r="F101" s="224">
        <v>89.07</v>
      </c>
      <c r="G101" s="224">
        <v>178.14</v>
      </c>
      <c r="H101" s="224">
        <v>44638.080000000002</v>
      </c>
      <c r="I101" s="224">
        <v>32993.56</v>
      </c>
      <c r="J101" s="224">
        <v>28683.040000000001</v>
      </c>
      <c r="K101" s="224">
        <v>13899.68</v>
      </c>
      <c r="L101" s="224">
        <v>30073.96</v>
      </c>
      <c r="M101" s="224">
        <v>29232.36</v>
      </c>
      <c r="N101" s="224">
        <v>30897.83</v>
      </c>
      <c r="O101" s="222">
        <v>27524.04</v>
      </c>
      <c r="P101" s="224">
        <v>30897.83</v>
      </c>
      <c r="Q101" s="224">
        <v>30897.83</v>
      </c>
      <c r="R101" s="225">
        <v>30897.83</v>
      </c>
      <c r="S101" s="225">
        <v>30897.83</v>
      </c>
      <c r="T101" s="224">
        <f t="shared" ref="T101:T105" si="33">ROUND(SUM(F101:S101),5)</f>
        <v>361801.08</v>
      </c>
      <c r="U101" s="226">
        <f t="shared" si="24"/>
        <v>92693.49</v>
      </c>
    </row>
    <row r="102" spans="1:26" x14ac:dyDescent="0.2">
      <c r="A102" s="221"/>
      <c r="B102" s="221"/>
      <c r="C102" s="221"/>
      <c r="D102" s="221"/>
      <c r="E102" s="221" t="s">
        <v>290</v>
      </c>
      <c r="F102" s="224">
        <v>0</v>
      </c>
      <c r="G102" s="224">
        <v>-2728.9</v>
      </c>
      <c r="H102" s="224">
        <v>7484.03</v>
      </c>
      <c r="I102" s="224">
        <v>6432.59</v>
      </c>
      <c r="J102" s="224">
        <v>7152.03</v>
      </c>
      <c r="K102" s="224">
        <v>-3618.63</v>
      </c>
      <c r="L102" s="224">
        <v>10344.459999999999</v>
      </c>
      <c r="M102" s="224">
        <v>6358.94</v>
      </c>
      <c r="N102" s="224">
        <v>6010.55</v>
      </c>
      <c r="O102" s="222">
        <v>6021.63</v>
      </c>
      <c r="P102" s="224">
        <v>6010.55</v>
      </c>
      <c r="Q102" s="224">
        <v>6010.55</v>
      </c>
      <c r="R102" s="225">
        <v>6010.55</v>
      </c>
      <c r="S102" s="225">
        <v>6010.55</v>
      </c>
      <c r="T102" s="224">
        <f t="shared" si="33"/>
        <v>67498.899999999994</v>
      </c>
      <c r="U102" s="226">
        <f t="shared" si="24"/>
        <v>18031.650000000001</v>
      </c>
    </row>
    <row r="103" spans="1:26" x14ac:dyDescent="0.2">
      <c r="A103" s="221"/>
      <c r="B103" s="221"/>
      <c r="C103" s="221"/>
      <c r="D103" s="221"/>
      <c r="E103" s="221" t="s">
        <v>291</v>
      </c>
      <c r="F103" s="224">
        <v>6.78</v>
      </c>
      <c r="G103" s="224">
        <v>223.31</v>
      </c>
      <c r="H103" s="224">
        <v>7159.36</v>
      </c>
      <c r="I103" s="224">
        <v>8668.4</v>
      </c>
      <c r="J103" s="224">
        <v>6349.33</v>
      </c>
      <c r="K103" s="224">
        <v>-3732.07</v>
      </c>
      <c r="L103" s="224">
        <v>3968.28</v>
      </c>
      <c r="M103" s="224">
        <v>3429.24</v>
      </c>
      <c r="N103" s="224">
        <v>3869.16</v>
      </c>
      <c r="O103" s="222">
        <v>3304.94</v>
      </c>
      <c r="P103" s="224">
        <v>3869.16</v>
      </c>
      <c r="Q103" s="224">
        <v>3869.16</v>
      </c>
      <c r="R103" s="225">
        <v>3869.16</v>
      </c>
      <c r="S103" s="225">
        <v>3869.16</v>
      </c>
      <c r="T103" s="224">
        <f t="shared" si="33"/>
        <v>48723.37</v>
      </c>
      <c r="U103" s="226">
        <f t="shared" si="24"/>
        <v>11607.48</v>
      </c>
    </row>
    <row r="104" spans="1:26" x14ac:dyDescent="0.2">
      <c r="A104" s="221"/>
      <c r="B104" s="221"/>
      <c r="C104" s="221"/>
      <c r="D104" s="221"/>
      <c r="E104" s="221" t="s">
        <v>292</v>
      </c>
      <c r="F104" s="224">
        <v>-2.23</v>
      </c>
      <c r="G104" s="224">
        <v>-4.4800000000000004</v>
      </c>
      <c r="H104" s="224">
        <v>265.98</v>
      </c>
      <c r="I104" s="224">
        <v>356.37</v>
      </c>
      <c r="J104" s="224">
        <v>361.79</v>
      </c>
      <c r="K104" s="224">
        <v>-189.59</v>
      </c>
      <c r="L104" s="224">
        <v>236.65</v>
      </c>
      <c r="M104" s="224">
        <v>198.02</v>
      </c>
      <c r="N104" s="224">
        <v>222.19</v>
      </c>
      <c r="O104" s="222">
        <v>190.74</v>
      </c>
      <c r="P104" s="224">
        <v>222.19</v>
      </c>
      <c r="Q104" s="224">
        <v>222.19</v>
      </c>
      <c r="R104" s="225">
        <v>222.19</v>
      </c>
      <c r="S104" s="225">
        <v>222.19</v>
      </c>
      <c r="T104" s="224">
        <f t="shared" si="33"/>
        <v>2524.1999999999998</v>
      </c>
      <c r="U104" s="226">
        <f t="shared" si="24"/>
        <v>666.56999999999994</v>
      </c>
    </row>
    <row r="105" spans="1:26" ht="13.5" thickBot="1" x14ac:dyDescent="0.25">
      <c r="A105" s="221"/>
      <c r="B105" s="221"/>
      <c r="C105" s="221"/>
      <c r="D105" s="221"/>
      <c r="E105" s="221" t="s">
        <v>293</v>
      </c>
      <c r="F105" s="224">
        <v>0</v>
      </c>
      <c r="G105" s="224">
        <v>3745.3</v>
      </c>
      <c r="H105" s="224">
        <v>1035.95</v>
      </c>
      <c r="I105" s="224">
        <v>585.83000000000004</v>
      </c>
      <c r="J105" s="224">
        <v>260.82</v>
      </c>
      <c r="K105" s="224">
        <v>-523.70000000000005</v>
      </c>
      <c r="L105" s="224">
        <v>2018.13</v>
      </c>
      <c r="M105" s="224">
        <v>13356.08</v>
      </c>
      <c r="N105" s="224">
        <v>468.56</v>
      </c>
      <c r="O105" s="222">
        <v>77.58</v>
      </c>
      <c r="P105" s="224">
        <v>468.56</v>
      </c>
      <c r="Q105" s="224">
        <v>468.56</v>
      </c>
      <c r="R105" s="225">
        <v>468.56</v>
      </c>
      <c r="S105" s="229">
        <v>468.56</v>
      </c>
      <c r="T105" s="228">
        <f t="shared" si="33"/>
        <v>22898.79</v>
      </c>
      <c r="U105" s="226">
        <f t="shared" si="24"/>
        <v>1405.68</v>
      </c>
    </row>
    <row r="106" spans="1:26" ht="13.5" thickBot="1" x14ac:dyDescent="0.25">
      <c r="A106" s="221"/>
      <c r="B106" s="221"/>
      <c r="C106" s="221"/>
      <c r="D106" s="221" t="s">
        <v>301</v>
      </c>
      <c r="E106" s="221"/>
      <c r="F106" s="237">
        <f t="shared" ref="F106:R106" si="34">ROUND(SUM(F99:F105),5)</f>
        <v>93.62</v>
      </c>
      <c r="G106" s="237">
        <f t="shared" si="34"/>
        <v>2743.63</v>
      </c>
      <c r="H106" s="237">
        <f t="shared" si="34"/>
        <v>83959.38</v>
      </c>
      <c r="I106" s="237">
        <f t="shared" si="34"/>
        <v>100047.46</v>
      </c>
      <c r="J106" s="237">
        <f t="shared" si="34"/>
        <v>96399.13</v>
      </c>
      <c r="K106" s="237">
        <f t="shared" si="34"/>
        <v>-47117.93</v>
      </c>
      <c r="L106" s="237">
        <f t="shared" si="34"/>
        <v>65558.22</v>
      </c>
      <c r="M106" s="237">
        <f t="shared" si="34"/>
        <v>69741.37</v>
      </c>
      <c r="N106" s="237">
        <f t="shared" si="34"/>
        <v>58635.05</v>
      </c>
      <c r="O106" s="237">
        <f t="shared" si="34"/>
        <v>54285.66</v>
      </c>
      <c r="P106" s="237">
        <f t="shared" si="34"/>
        <v>105635.05</v>
      </c>
      <c r="Q106" s="237">
        <f t="shared" si="34"/>
        <v>58635.02</v>
      </c>
      <c r="R106" s="238">
        <f t="shared" si="34"/>
        <v>58635.05</v>
      </c>
      <c r="S106" s="238">
        <f t="shared" ref="S106:T106" si="35">ROUND(SUM(S100:S105),5)</f>
        <v>58635.05</v>
      </c>
      <c r="T106" s="237">
        <f t="shared" si="35"/>
        <v>765885.76</v>
      </c>
      <c r="U106" s="226">
        <f t="shared" si="24"/>
        <v>175905.12</v>
      </c>
    </row>
    <row r="107" spans="1:26" x14ac:dyDescent="0.2">
      <c r="A107" s="221"/>
      <c r="B107" s="221"/>
      <c r="C107" s="221" t="s">
        <v>302</v>
      </c>
      <c r="D107" s="221"/>
      <c r="E107" s="221"/>
      <c r="F107" s="224">
        <f t="shared" ref="F107:T107" si="36">ROUND(F81+F84+F91+F98+F106,5)</f>
        <v>99.67</v>
      </c>
      <c r="G107" s="224">
        <f t="shared" si="36"/>
        <v>2755.73</v>
      </c>
      <c r="H107" s="224">
        <f t="shared" si="36"/>
        <v>85869</v>
      </c>
      <c r="I107" s="224">
        <f t="shared" si="36"/>
        <v>100047.46</v>
      </c>
      <c r="J107" s="224">
        <f t="shared" si="36"/>
        <v>96399.13</v>
      </c>
      <c r="K107" s="224">
        <f t="shared" si="36"/>
        <v>19093.14</v>
      </c>
      <c r="L107" s="224">
        <f t="shared" si="36"/>
        <v>82604.789999999994</v>
      </c>
      <c r="M107" s="224">
        <f t="shared" si="36"/>
        <v>86642.06</v>
      </c>
      <c r="N107" s="224">
        <f t="shared" si="36"/>
        <v>75137.78</v>
      </c>
      <c r="O107" s="224">
        <f t="shared" si="36"/>
        <v>70498.880000000005</v>
      </c>
      <c r="P107" s="224">
        <f t="shared" si="36"/>
        <v>122137.78</v>
      </c>
      <c r="Q107" s="224">
        <f t="shared" si="36"/>
        <v>75137.75</v>
      </c>
      <c r="R107" s="225">
        <f t="shared" si="36"/>
        <v>75137.78</v>
      </c>
      <c r="S107" s="225">
        <f t="shared" si="36"/>
        <v>75137.78</v>
      </c>
      <c r="T107" s="224">
        <f t="shared" si="36"/>
        <v>966698.73</v>
      </c>
      <c r="U107" s="226">
        <f t="shared" si="24"/>
        <v>225413.31</v>
      </c>
    </row>
    <row r="108" spans="1:26" x14ac:dyDescent="0.2">
      <c r="A108" s="221"/>
      <c r="B108" s="221"/>
      <c r="C108" s="221" t="s">
        <v>303</v>
      </c>
      <c r="D108" s="221"/>
      <c r="E108" s="221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5"/>
      <c r="S108" s="225"/>
      <c r="T108" s="224"/>
      <c r="U108" s="226">
        <f t="shared" si="24"/>
        <v>0</v>
      </c>
    </row>
    <row r="109" spans="1:26" ht="13.5" thickBot="1" x14ac:dyDescent="0.25">
      <c r="A109" s="221"/>
      <c r="B109" s="221"/>
      <c r="C109" s="221"/>
      <c r="D109" s="221" t="s">
        <v>304</v>
      </c>
      <c r="E109" s="221"/>
      <c r="F109" s="228">
        <v>0</v>
      </c>
      <c r="G109" s="228">
        <v>0</v>
      </c>
      <c r="H109" s="228">
        <v>0</v>
      </c>
      <c r="I109" s="228">
        <v>0</v>
      </c>
      <c r="J109" s="228">
        <v>0</v>
      </c>
      <c r="K109" s="228">
        <v>58.95</v>
      </c>
      <c r="L109" s="228">
        <v>0</v>
      </c>
      <c r="M109" s="228">
        <v>0</v>
      </c>
      <c r="N109" s="228">
        <v>0</v>
      </c>
      <c r="O109" s="228">
        <v>0</v>
      </c>
      <c r="P109" s="228">
        <v>0</v>
      </c>
      <c r="Q109" s="228">
        <v>0</v>
      </c>
      <c r="R109" s="229">
        <v>0</v>
      </c>
      <c r="S109" s="229">
        <v>0</v>
      </c>
      <c r="T109" s="228">
        <f>ROUND(SUM(F109:S109),5)</f>
        <v>58.95</v>
      </c>
      <c r="U109" s="226">
        <f t="shared" si="24"/>
        <v>0</v>
      </c>
    </row>
    <row r="110" spans="1:26" x14ac:dyDescent="0.2">
      <c r="A110" s="221"/>
      <c r="B110" s="221"/>
      <c r="C110" s="221" t="s">
        <v>305</v>
      </c>
      <c r="D110" s="221"/>
      <c r="E110" s="221"/>
      <c r="F110" s="224">
        <f t="shared" ref="F110:T110" si="37">ROUND(SUM(F108:F109),5)</f>
        <v>0</v>
      </c>
      <c r="G110" s="224">
        <f t="shared" si="37"/>
        <v>0</v>
      </c>
      <c r="H110" s="224">
        <f t="shared" si="37"/>
        <v>0</v>
      </c>
      <c r="I110" s="224">
        <f t="shared" si="37"/>
        <v>0</v>
      </c>
      <c r="J110" s="224">
        <f t="shared" si="37"/>
        <v>0</v>
      </c>
      <c r="K110" s="224">
        <f t="shared" si="37"/>
        <v>58.95</v>
      </c>
      <c r="L110" s="224">
        <f t="shared" si="37"/>
        <v>0</v>
      </c>
      <c r="M110" s="224">
        <f t="shared" si="37"/>
        <v>0</v>
      </c>
      <c r="N110" s="224">
        <f t="shared" si="37"/>
        <v>0</v>
      </c>
      <c r="O110" s="224">
        <f t="shared" si="37"/>
        <v>0</v>
      </c>
      <c r="P110" s="224">
        <f t="shared" si="37"/>
        <v>0</v>
      </c>
      <c r="Q110" s="224">
        <f t="shared" si="37"/>
        <v>0</v>
      </c>
      <c r="R110" s="225">
        <f t="shared" si="37"/>
        <v>0</v>
      </c>
      <c r="S110" s="225">
        <f t="shared" si="37"/>
        <v>0</v>
      </c>
      <c r="T110" s="224">
        <f t="shared" si="37"/>
        <v>58.95</v>
      </c>
      <c r="U110" s="226">
        <f t="shared" si="24"/>
        <v>0</v>
      </c>
    </row>
    <row r="111" spans="1:26" x14ac:dyDescent="0.2">
      <c r="A111" s="221"/>
      <c r="B111" s="221"/>
      <c r="C111" s="221" t="s">
        <v>306</v>
      </c>
      <c r="D111" s="221"/>
      <c r="E111" s="221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5"/>
      <c r="S111" s="225"/>
      <c r="T111" s="224"/>
      <c r="U111" s="226">
        <f t="shared" si="24"/>
        <v>0</v>
      </c>
    </row>
    <row r="112" spans="1:26" ht="13.5" thickBot="1" x14ac:dyDescent="0.25">
      <c r="A112" s="221"/>
      <c r="B112" s="221"/>
      <c r="C112" s="221"/>
      <c r="D112" s="221" t="s">
        <v>307</v>
      </c>
      <c r="E112" s="221"/>
      <c r="F112" s="228">
        <v>0</v>
      </c>
      <c r="G112" s="228">
        <v>0</v>
      </c>
      <c r="H112" s="228">
        <v>0</v>
      </c>
      <c r="I112" s="228">
        <v>0</v>
      </c>
      <c r="J112" s="228">
        <v>0</v>
      </c>
      <c r="K112" s="228">
        <v>0</v>
      </c>
      <c r="L112" s="228">
        <v>0</v>
      </c>
      <c r="M112" s="228">
        <v>1050</v>
      </c>
      <c r="N112" s="228">
        <v>-1050</v>
      </c>
      <c r="O112" s="228">
        <v>0</v>
      </c>
      <c r="P112" s="228">
        <v>0</v>
      </c>
      <c r="Q112" s="228">
        <v>0</v>
      </c>
      <c r="R112" s="229">
        <v>0</v>
      </c>
      <c r="S112" s="229">
        <v>0</v>
      </c>
      <c r="T112" s="228">
        <f>ROUND(SUM(F112:S112),5)</f>
        <v>0</v>
      </c>
      <c r="U112" s="226">
        <f t="shared" si="24"/>
        <v>0</v>
      </c>
    </row>
    <row r="113" spans="1:21" x14ac:dyDescent="0.2">
      <c r="A113" s="221"/>
      <c r="B113" s="221"/>
      <c r="C113" s="221" t="s">
        <v>308</v>
      </c>
      <c r="D113" s="221"/>
      <c r="E113" s="221"/>
      <c r="F113" s="224">
        <f t="shared" ref="F113:T113" si="38">ROUND(SUM(F111:F112),5)</f>
        <v>0</v>
      </c>
      <c r="G113" s="224">
        <f t="shared" si="38"/>
        <v>0</v>
      </c>
      <c r="H113" s="224">
        <f t="shared" si="38"/>
        <v>0</v>
      </c>
      <c r="I113" s="224">
        <f t="shared" si="38"/>
        <v>0</v>
      </c>
      <c r="J113" s="224">
        <f t="shared" si="38"/>
        <v>0</v>
      </c>
      <c r="K113" s="224">
        <f t="shared" si="38"/>
        <v>0</v>
      </c>
      <c r="L113" s="224">
        <f t="shared" si="38"/>
        <v>0</v>
      </c>
      <c r="M113" s="224">
        <f t="shared" si="38"/>
        <v>1050</v>
      </c>
      <c r="N113" s="224">
        <f t="shared" si="38"/>
        <v>-1050</v>
      </c>
      <c r="O113" s="224">
        <f t="shared" si="38"/>
        <v>0</v>
      </c>
      <c r="P113" s="224">
        <f t="shared" si="38"/>
        <v>0</v>
      </c>
      <c r="Q113" s="224">
        <f t="shared" si="38"/>
        <v>0</v>
      </c>
      <c r="R113" s="225">
        <f t="shared" si="38"/>
        <v>0</v>
      </c>
      <c r="S113" s="225">
        <f t="shared" si="38"/>
        <v>0</v>
      </c>
      <c r="T113" s="224">
        <f t="shared" si="38"/>
        <v>0</v>
      </c>
      <c r="U113" s="226">
        <f t="shared" si="24"/>
        <v>0</v>
      </c>
    </row>
    <row r="114" spans="1:21" x14ac:dyDescent="0.2">
      <c r="A114" s="221"/>
      <c r="B114" s="221"/>
      <c r="C114" s="221" t="s">
        <v>309</v>
      </c>
      <c r="D114" s="221"/>
      <c r="E114" s="221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5"/>
      <c r="S114" s="225"/>
      <c r="T114" s="224"/>
      <c r="U114" s="226">
        <f t="shared" si="24"/>
        <v>0</v>
      </c>
    </row>
    <row r="115" spans="1:21" x14ac:dyDescent="0.2">
      <c r="A115" s="221"/>
      <c r="B115" s="221"/>
      <c r="C115" s="221"/>
      <c r="D115" s="221" t="s">
        <v>310</v>
      </c>
      <c r="E115" s="221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5"/>
      <c r="S115" s="225"/>
      <c r="T115" s="224"/>
      <c r="U115" s="226">
        <f t="shared" si="24"/>
        <v>0</v>
      </c>
    </row>
    <row r="116" spans="1:21" ht="13.5" thickBot="1" x14ac:dyDescent="0.25">
      <c r="A116" s="221"/>
      <c r="B116" s="221"/>
      <c r="C116" s="221"/>
      <c r="D116" s="221"/>
      <c r="E116" s="221" t="s">
        <v>311</v>
      </c>
      <c r="F116" s="228">
        <v>0</v>
      </c>
      <c r="G116" s="228">
        <v>0</v>
      </c>
      <c r="H116" s="228">
        <v>0</v>
      </c>
      <c r="I116" s="228">
        <v>0</v>
      </c>
      <c r="J116" s="228">
        <v>401.5</v>
      </c>
      <c r="K116" s="228">
        <v>0</v>
      </c>
      <c r="L116" s="228">
        <v>0</v>
      </c>
      <c r="M116" s="228">
        <v>468.25</v>
      </c>
      <c r="N116" s="228">
        <v>0</v>
      </c>
      <c r="O116" s="228">
        <v>0</v>
      </c>
      <c r="P116" s="228">
        <v>1000</v>
      </c>
      <c r="Q116" s="228">
        <v>0</v>
      </c>
      <c r="R116" s="229">
        <v>0</v>
      </c>
      <c r="S116" s="229">
        <v>0</v>
      </c>
      <c r="T116" s="228">
        <f>ROUND(SUM(F116:S116),5)</f>
        <v>1869.75</v>
      </c>
      <c r="U116" s="226">
        <f t="shared" si="24"/>
        <v>0</v>
      </c>
    </row>
    <row r="117" spans="1:21" x14ac:dyDescent="0.2">
      <c r="A117" s="221"/>
      <c r="B117" s="221"/>
      <c r="C117" s="221"/>
      <c r="D117" s="221" t="s">
        <v>312</v>
      </c>
      <c r="E117" s="221"/>
      <c r="F117" s="224">
        <f t="shared" ref="F117:T117" si="39">ROUND(SUM(F115:F116),5)</f>
        <v>0</v>
      </c>
      <c r="G117" s="224">
        <f t="shared" si="39"/>
        <v>0</v>
      </c>
      <c r="H117" s="224">
        <f t="shared" si="39"/>
        <v>0</v>
      </c>
      <c r="I117" s="224">
        <f t="shared" si="39"/>
        <v>0</v>
      </c>
      <c r="J117" s="224">
        <f t="shared" si="39"/>
        <v>401.5</v>
      </c>
      <c r="K117" s="224">
        <f t="shared" si="39"/>
        <v>0</v>
      </c>
      <c r="L117" s="224">
        <f t="shared" si="39"/>
        <v>0</v>
      </c>
      <c r="M117" s="224">
        <f t="shared" si="39"/>
        <v>468.25</v>
      </c>
      <c r="N117" s="224">
        <f t="shared" si="39"/>
        <v>0</v>
      </c>
      <c r="O117" s="224">
        <f t="shared" si="39"/>
        <v>0</v>
      </c>
      <c r="P117" s="224">
        <f t="shared" si="39"/>
        <v>1000</v>
      </c>
      <c r="Q117" s="224">
        <f t="shared" si="39"/>
        <v>0</v>
      </c>
      <c r="R117" s="225">
        <f t="shared" si="39"/>
        <v>0</v>
      </c>
      <c r="S117" s="225">
        <f t="shared" si="39"/>
        <v>0</v>
      </c>
      <c r="T117" s="224">
        <f t="shared" si="39"/>
        <v>1869.75</v>
      </c>
      <c r="U117" s="226">
        <f t="shared" si="24"/>
        <v>0</v>
      </c>
    </row>
    <row r="118" spans="1:21" x14ac:dyDescent="0.2">
      <c r="A118" s="221"/>
      <c r="B118" s="221"/>
      <c r="C118" s="221"/>
      <c r="D118" s="221" t="s">
        <v>313</v>
      </c>
      <c r="E118" s="221"/>
      <c r="F118" s="224">
        <v>110.76</v>
      </c>
      <c r="G118" s="224">
        <v>21.19</v>
      </c>
      <c r="H118" s="224">
        <v>75.13</v>
      </c>
      <c r="I118" s="224">
        <v>0</v>
      </c>
      <c r="J118" s="224">
        <v>184.19</v>
      </c>
      <c r="K118" s="224">
        <v>149.44</v>
      </c>
      <c r="L118" s="224">
        <v>105.37</v>
      </c>
      <c r="M118" s="224">
        <v>130.08000000000001</v>
      </c>
      <c r="N118" s="224">
        <v>165.12</v>
      </c>
      <c r="O118" s="224">
        <v>141.28</v>
      </c>
      <c r="P118" s="224">
        <v>165.12</v>
      </c>
      <c r="Q118" s="224">
        <v>165.12</v>
      </c>
      <c r="R118" s="225"/>
      <c r="S118" s="225"/>
      <c r="T118" s="224">
        <f t="shared" ref="T118:T119" si="40">ROUND(SUM(F118:S118),5)</f>
        <v>1412.8</v>
      </c>
      <c r="U118" s="226">
        <f t="shared" si="24"/>
        <v>165.12</v>
      </c>
    </row>
    <row r="119" spans="1:21" ht="13.5" thickBot="1" x14ac:dyDescent="0.25">
      <c r="A119" s="221"/>
      <c r="B119" s="221"/>
      <c r="C119" s="221"/>
      <c r="D119" s="221" t="s">
        <v>314</v>
      </c>
      <c r="E119" s="221"/>
      <c r="F119" s="228">
        <v>0</v>
      </c>
      <c r="G119" s="228">
        <v>0</v>
      </c>
      <c r="H119" s="228">
        <v>1836</v>
      </c>
      <c r="I119" s="228">
        <v>2135.4</v>
      </c>
      <c r="J119" s="228">
        <v>1445</v>
      </c>
      <c r="K119" s="228">
        <v>0</v>
      </c>
      <c r="L119" s="228">
        <v>225</v>
      </c>
      <c r="M119" s="228">
        <v>0</v>
      </c>
      <c r="N119" s="228">
        <v>0</v>
      </c>
      <c r="O119" s="228">
        <v>0</v>
      </c>
      <c r="P119" s="228">
        <v>0</v>
      </c>
      <c r="Q119" s="228">
        <v>0</v>
      </c>
      <c r="R119" s="229">
        <v>0</v>
      </c>
      <c r="S119" s="229">
        <v>0</v>
      </c>
      <c r="T119" s="228">
        <f t="shared" si="40"/>
        <v>5641.4</v>
      </c>
      <c r="U119" s="226">
        <f t="shared" si="24"/>
        <v>0</v>
      </c>
    </row>
    <row r="120" spans="1:21" x14ac:dyDescent="0.2">
      <c r="A120" s="221"/>
      <c r="B120" s="221"/>
      <c r="C120" s="221" t="s">
        <v>315</v>
      </c>
      <c r="D120" s="221"/>
      <c r="E120" s="221"/>
      <c r="F120" s="224">
        <f t="shared" ref="F120:O120" si="41">ROUND(F114+SUM(F117:F119),5)</f>
        <v>110.76</v>
      </c>
      <c r="G120" s="224">
        <f t="shared" si="41"/>
        <v>21.19</v>
      </c>
      <c r="H120" s="224">
        <f t="shared" si="41"/>
        <v>1911.13</v>
      </c>
      <c r="I120" s="224">
        <f t="shared" si="41"/>
        <v>2135.4</v>
      </c>
      <c r="J120" s="224">
        <f t="shared" si="41"/>
        <v>2030.69</v>
      </c>
      <c r="K120" s="224">
        <f t="shared" si="41"/>
        <v>149.44</v>
      </c>
      <c r="L120" s="224">
        <f t="shared" si="41"/>
        <v>330.37</v>
      </c>
      <c r="M120" s="224">
        <f t="shared" si="41"/>
        <v>598.33000000000004</v>
      </c>
      <c r="N120" s="224">
        <f t="shared" si="41"/>
        <v>165.12</v>
      </c>
      <c r="O120" s="224">
        <f t="shared" si="41"/>
        <v>141.28</v>
      </c>
      <c r="P120" s="224">
        <f t="shared" ref="P120:T120" si="42">ROUND(P114+SUM(P117:P119),5)</f>
        <v>1165.1199999999999</v>
      </c>
      <c r="Q120" s="224">
        <f t="shared" si="42"/>
        <v>165.12</v>
      </c>
      <c r="R120" s="225">
        <f t="shared" si="42"/>
        <v>0</v>
      </c>
      <c r="S120" s="225">
        <f t="shared" si="42"/>
        <v>0</v>
      </c>
      <c r="T120" s="224">
        <f t="shared" si="42"/>
        <v>8923.9500000000007</v>
      </c>
      <c r="U120" s="226">
        <f t="shared" si="24"/>
        <v>165.12</v>
      </c>
    </row>
    <row r="121" spans="1:21" x14ac:dyDescent="0.2">
      <c r="A121" s="221"/>
      <c r="B121" s="221"/>
      <c r="C121" s="221" t="s">
        <v>316</v>
      </c>
      <c r="D121" s="221"/>
      <c r="E121" s="221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5"/>
      <c r="S121" s="225"/>
      <c r="T121" s="224"/>
      <c r="U121" s="226">
        <f t="shared" si="24"/>
        <v>0</v>
      </c>
    </row>
    <row r="122" spans="1:21" x14ac:dyDescent="0.2">
      <c r="A122" s="221"/>
      <c r="B122" s="221"/>
      <c r="C122" s="221"/>
      <c r="D122" s="221" t="s">
        <v>317</v>
      </c>
      <c r="E122" s="221"/>
      <c r="F122" s="224">
        <v>1848</v>
      </c>
      <c r="G122" s="224">
        <v>0</v>
      </c>
      <c r="H122" s="224">
        <v>0</v>
      </c>
      <c r="I122" s="224">
        <v>0</v>
      </c>
      <c r="J122" s="224">
        <v>0</v>
      </c>
      <c r="K122" s="224">
        <v>2819.99</v>
      </c>
      <c r="L122" s="224">
        <v>0</v>
      </c>
      <c r="M122" s="224">
        <v>0</v>
      </c>
      <c r="N122" s="224">
        <v>0</v>
      </c>
      <c r="O122" s="224">
        <v>1828.2</v>
      </c>
      <c r="P122" s="224">
        <v>0</v>
      </c>
      <c r="Q122" s="224">
        <v>0</v>
      </c>
      <c r="R122" s="225">
        <v>0</v>
      </c>
      <c r="S122" s="225">
        <v>0</v>
      </c>
      <c r="T122" s="224">
        <f t="shared" ref="T122:T126" si="43">ROUND(SUM(F122:S122),5)</f>
        <v>6496.19</v>
      </c>
      <c r="U122" s="226">
        <f t="shared" si="24"/>
        <v>0</v>
      </c>
    </row>
    <row r="123" spans="1:21" x14ac:dyDescent="0.2">
      <c r="A123" s="221"/>
      <c r="B123" s="221"/>
      <c r="C123" s="221"/>
      <c r="D123" s="221" t="s">
        <v>318</v>
      </c>
      <c r="E123" s="221"/>
      <c r="F123" s="224">
        <v>0</v>
      </c>
      <c r="G123" s="224">
        <v>0</v>
      </c>
      <c r="H123" s="224">
        <v>0</v>
      </c>
      <c r="I123" s="224">
        <v>0</v>
      </c>
      <c r="J123" s="224">
        <v>55.76</v>
      </c>
      <c r="K123" s="224">
        <v>0</v>
      </c>
      <c r="L123" s="224">
        <v>0</v>
      </c>
      <c r="M123" s="224">
        <v>0</v>
      </c>
      <c r="N123" s="224">
        <v>0</v>
      </c>
      <c r="O123" s="224">
        <v>0</v>
      </c>
      <c r="P123" s="224">
        <v>0</v>
      </c>
      <c r="Q123" s="224">
        <v>0</v>
      </c>
      <c r="R123" s="225">
        <v>0</v>
      </c>
      <c r="S123" s="225">
        <v>0</v>
      </c>
      <c r="T123" s="224">
        <f t="shared" si="43"/>
        <v>55.76</v>
      </c>
      <c r="U123" s="226">
        <f t="shared" si="24"/>
        <v>0</v>
      </c>
    </row>
    <row r="124" spans="1:21" x14ac:dyDescent="0.2">
      <c r="A124" s="221"/>
      <c r="B124" s="221"/>
      <c r="C124" s="221"/>
      <c r="D124" s="221" t="s">
        <v>226</v>
      </c>
      <c r="E124" s="221"/>
      <c r="F124" s="224">
        <v>0</v>
      </c>
      <c r="G124" s="224">
        <v>0</v>
      </c>
      <c r="H124" s="224">
        <v>7310</v>
      </c>
      <c r="I124" s="224">
        <v>0</v>
      </c>
      <c r="J124" s="224">
        <v>0</v>
      </c>
      <c r="K124" s="224">
        <v>0</v>
      </c>
      <c r="L124" s="224">
        <v>0</v>
      </c>
      <c r="M124" s="224">
        <v>0</v>
      </c>
      <c r="N124" s="224">
        <v>0</v>
      </c>
      <c r="O124" s="224">
        <v>0</v>
      </c>
      <c r="P124" s="224">
        <v>0</v>
      </c>
      <c r="Q124" s="224">
        <v>0</v>
      </c>
      <c r="R124" s="225">
        <v>0</v>
      </c>
      <c r="S124" s="225">
        <v>0</v>
      </c>
      <c r="T124" s="224">
        <f t="shared" si="43"/>
        <v>7310</v>
      </c>
      <c r="U124" s="226">
        <f t="shared" si="24"/>
        <v>0</v>
      </c>
    </row>
    <row r="125" spans="1:21" x14ac:dyDescent="0.2">
      <c r="A125" s="221"/>
      <c r="B125" s="221"/>
      <c r="C125" s="221"/>
      <c r="D125" s="221" t="s">
        <v>319</v>
      </c>
      <c r="E125" s="221"/>
      <c r="F125" s="224">
        <v>0</v>
      </c>
      <c r="G125" s="224">
        <v>867.3</v>
      </c>
      <c r="H125" s="224">
        <v>69.89</v>
      </c>
      <c r="I125" s="224">
        <v>0</v>
      </c>
      <c r="J125" s="224">
        <v>0</v>
      </c>
      <c r="K125" s="224">
        <v>2938.82</v>
      </c>
      <c r="L125" s="224">
        <v>0</v>
      </c>
      <c r="M125" s="224">
        <v>0</v>
      </c>
      <c r="N125" s="224">
        <v>0</v>
      </c>
      <c r="O125" s="224">
        <v>0</v>
      </c>
      <c r="P125" s="224">
        <v>0</v>
      </c>
      <c r="Q125" s="224">
        <v>0</v>
      </c>
      <c r="R125" s="225">
        <v>0</v>
      </c>
      <c r="S125" s="225">
        <v>0</v>
      </c>
      <c r="T125" s="224">
        <f t="shared" si="43"/>
        <v>3876.01</v>
      </c>
      <c r="U125" s="226">
        <f t="shared" si="24"/>
        <v>0</v>
      </c>
    </row>
    <row r="126" spans="1:21" x14ac:dyDescent="0.2">
      <c r="A126" s="221"/>
      <c r="B126" s="221"/>
      <c r="C126" s="221"/>
      <c r="D126" s="221" t="s">
        <v>207</v>
      </c>
      <c r="E126" s="221"/>
      <c r="F126" s="224">
        <v>0</v>
      </c>
      <c r="G126" s="224">
        <v>0</v>
      </c>
      <c r="H126" s="224">
        <v>0</v>
      </c>
      <c r="I126" s="224">
        <v>0</v>
      </c>
      <c r="J126" s="224">
        <v>0</v>
      </c>
      <c r="K126" s="224">
        <v>0</v>
      </c>
      <c r="L126" s="224">
        <v>0</v>
      </c>
      <c r="M126" s="224">
        <v>893.98</v>
      </c>
      <c r="N126" s="224">
        <v>0</v>
      </c>
      <c r="O126" s="224">
        <v>0</v>
      </c>
      <c r="P126" s="224">
        <v>0</v>
      </c>
      <c r="Q126" s="224">
        <v>0</v>
      </c>
      <c r="R126" s="225">
        <v>0</v>
      </c>
      <c r="S126" s="225">
        <v>0</v>
      </c>
      <c r="T126" s="224">
        <f t="shared" si="43"/>
        <v>893.98</v>
      </c>
      <c r="U126" s="226">
        <f t="shared" si="24"/>
        <v>0</v>
      </c>
    </row>
    <row r="127" spans="1:21" ht="13.5" thickBot="1" x14ac:dyDescent="0.25">
      <c r="A127" s="221"/>
      <c r="B127" s="221"/>
      <c r="C127" s="221"/>
      <c r="D127" s="221" t="s">
        <v>320</v>
      </c>
      <c r="E127" s="221"/>
      <c r="F127" s="228">
        <v>7612.57</v>
      </c>
      <c r="G127" s="228">
        <v>14771.26</v>
      </c>
      <c r="H127" s="228">
        <v>2659.77</v>
      </c>
      <c r="I127" s="228">
        <v>3562.3</v>
      </c>
      <c r="J127" s="228">
        <v>1969.78</v>
      </c>
      <c r="K127" s="228">
        <v>-23812.74</v>
      </c>
      <c r="L127" s="228">
        <v>335.69</v>
      </c>
      <c r="M127" s="228">
        <v>2026.36</v>
      </c>
      <c r="N127" s="228">
        <v>1212.06</v>
      </c>
      <c r="O127" s="228">
        <v>7759.68</v>
      </c>
      <c r="P127" s="228">
        <v>2000</v>
      </c>
      <c r="Q127" s="228">
        <v>2000</v>
      </c>
      <c r="R127" s="241">
        <v>70000</v>
      </c>
      <c r="S127" s="229">
        <v>0</v>
      </c>
      <c r="T127" s="230">
        <f>ROUND(SUM(F127:S127),5)+3000</f>
        <v>95096.73</v>
      </c>
      <c r="U127" s="226">
        <f t="shared" si="24"/>
        <v>72000</v>
      </c>
    </row>
    <row r="128" spans="1:21" x14ac:dyDescent="0.2">
      <c r="A128" s="221"/>
      <c r="B128" s="221"/>
      <c r="C128" s="221" t="s">
        <v>321</v>
      </c>
      <c r="D128" s="221"/>
      <c r="E128" s="221"/>
      <c r="F128" s="224">
        <f t="shared" ref="F128:T128" si="44">ROUND(SUM(F121:F127),5)</f>
        <v>9460.57</v>
      </c>
      <c r="G128" s="224">
        <f t="shared" si="44"/>
        <v>15638.56</v>
      </c>
      <c r="H128" s="224">
        <f t="shared" si="44"/>
        <v>10039.66</v>
      </c>
      <c r="I128" s="224">
        <f t="shared" si="44"/>
        <v>3562.3</v>
      </c>
      <c r="J128" s="224">
        <f t="shared" si="44"/>
        <v>2025.54</v>
      </c>
      <c r="K128" s="224">
        <f t="shared" si="44"/>
        <v>-18053.93</v>
      </c>
      <c r="L128" s="224">
        <f t="shared" si="44"/>
        <v>335.69</v>
      </c>
      <c r="M128" s="224">
        <f t="shared" si="44"/>
        <v>2920.34</v>
      </c>
      <c r="N128" s="224">
        <f t="shared" si="44"/>
        <v>1212.06</v>
      </c>
      <c r="O128" s="224">
        <f t="shared" si="44"/>
        <v>9587.8799999999992</v>
      </c>
      <c r="P128" s="224">
        <f t="shared" si="44"/>
        <v>2000</v>
      </c>
      <c r="Q128" s="224">
        <f t="shared" si="44"/>
        <v>2000</v>
      </c>
      <c r="R128" s="225">
        <f t="shared" si="44"/>
        <v>70000</v>
      </c>
      <c r="S128" s="225">
        <f t="shared" si="44"/>
        <v>0</v>
      </c>
      <c r="T128" s="224">
        <f t="shared" si="44"/>
        <v>113728.67</v>
      </c>
      <c r="U128" s="226">
        <f t="shared" si="24"/>
        <v>72000</v>
      </c>
    </row>
    <row r="129" spans="1:27" x14ac:dyDescent="0.2">
      <c r="A129" s="221"/>
      <c r="B129" s="221"/>
      <c r="C129" s="221" t="s">
        <v>322</v>
      </c>
      <c r="D129" s="221"/>
      <c r="E129" s="221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5"/>
      <c r="S129" s="225"/>
      <c r="T129" s="224"/>
      <c r="U129" s="226">
        <f t="shared" si="24"/>
        <v>0</v>
      </c>
    </row>
    <row r="130" spans="1:27" ht="13.5" thickBot="1" x14ac:dyDescent="0.25">
      <c r="A130" s="221"/>
      <c r="B130" s="221"/>
      <c r="C130" s="221"/>
      <c r="D130" s="221" t="s">
        <v>323</v>
      </c>
      <c r="E130" s="221"/>
      <c r="F130" s="224">
        <v>71805</v>
      </c>
      <c r="G130" s="224">
        <v>0</v>
      </c>
      <c r="H130" s="224">
        <v>0</v>
      </c>
      <c r="I130" s="224">
        <v>0</v>
      </c>
      <c r="J130" s="224">
        <v>0</v>
      </c>
      <c r="K130" s="224">
        <v>0</v>
      </c>
      <c r="L130" s="224">
        <v>0</v>
      </c>
      <c r="M130" s="224">
        <v>0</v>
      </c>
      <c r="N130" s="224">
        <v>0</v>
      </c>
      <c r="O130" s="224">
        <v>0</v>
      </c>
      <c r="P130" s="224">
        <v>0</v>
      </c>
      <c r="Q130" s="224">
        <v>0</v>
      </c>
      <c r="R130" s="225">
        <v>0</v>
      </c>
      <c r="S130" s="225">
        <v>0</v>
      </c>
      <c r="T130" s="224">
        <f>ROUND(SUM(F130:S130),5)</f>
        <v>71805</v>
      </c>
      <c r="U130" s="226">
        <f t="shared" si="24"/>
        <v>0</v>
      </c>
    </row>
    <row r="131" spans="1:27" ht="13.5" thickBot="1" x14ac:dyDescent="0.25">
      <c r="A131" s="221"/>
      <c r="B131" s="221"/>
      <c r="C131" s="221" t="s">
        <v>324</v>
      </c>
      <c r="D131" s="221"/>
      <c r="E131" s="221"/>
      <c r="F131" s="237">
        <f t="shared" ref="F131:T131" si="45">ROUND(SUM(F129:F130),5)</f>
        <v>71805</v>
      </c>
      <c r="G131" s="237">
        <f t="shared" si="45"/>
        <v>0</v>
      </c>
      <c r="H131" s="237">
        <f t="shared" si="45"/>
        <v>0</v>
      </c>
      <c r="I131" s="237">
        <f t="shared" si="45"/>
        <v>0</v>
      </c>
      <c r="J131" s="237">
        <f t="shared" si="45"/>
        <v>0</v>
      </c>
      <c r="K131" s="237">
        <f t="shared" si="45"/>
        <v>0</v>
      </c>
      <c r="L131" s="237">
        <f t="shared" si="45"/>
        <v>0</v>
      </c>
      <c r="M131" s="237">
        <f t="shared" si="45"/>
        <v>0</v>
      </c>
      <c r="N131" s="237">
        <f t="shared" si="45"/>
        <v>0</v>
      </c>
      <c r="O131" s="237">
        <f t="shared" si="45"/>
        <v>0</v>
      </c>
      <c r="P131" s="237">
        <f t="shared" si="45"/>
        <v>0</v>
      </c>
      <c r="Q131" s="237">
        <f t="shared" si="45"/>
        <v>0</v>
      </c>
      <c r="R131" s="238">
        <f t="shared" si="45"/>
        <v>0</v>
      </c>
      <c r="S131" s="238">
        <f t="shared" si="45"/>
        <v>0</v>
      </c>
      <c r="T131" s="242">
        <f t="shared" si="45"/>
        <v>71805</v>
      </c>
      <c r="U131" s="226">
        <f t="shared" si="24"/>
        <v>0</v>
      </c>
    </row>
    <row r="132" spans="1:27" x14ac:dyDescent="0.2">
      <c r="A132" s="221"/>
      <c r="B132" s="221" t="s">
        <v>325</v>
      </c>
      <c r="C132" s="221"/>
      <c r="D132" s="221"/>
      <c r="E132" s="221"/>
      <c r="F132" s="224">
        <f t="shared" ref="F132:S132" si="46">ROUND(F80+F107+F110+F113+F120+F128+F131,5)</f>
        <v>81476</v>
      </c>
      <c r="G132" s="224">
        <f t="shared" si="46"/>
        <v>18415.48</v>
      </c>
      <c r="H132" s="224">
        <f t="shared" si="46"/>
        <v>97819.79</v>
      </c>
      <c r="I132" s="224">
        <f t="shared" si="46"/>
        <v>105745.16</v>
      </c>
      <c r="J132" s="224">
        <f t="shared" si="46"/>
        <v>100455.36</v>
      </c>
      <c r="K132" s="224">
        <f t="shared" si="46"/>
        <v>1247.5999999999999</v>
      </c>
      <c r="L132" s="224">
        <f t="shared" si="46"/>
        <v>83270.850000000006</v>
      </c>
      <c r="M132" s="224">
        <f t="shared" si="46"/>
        <v>91210.73</v>
      </c>
      <c r="N132" s="224">
        <f t="shared" si="46"/>
        <v>75464.960000000006</v>
      </c>
      <c r="O132" s="224">
        <f t="shared" si="46"/>
        <v>80228.039999999994</v>
      </c>
      <c r="P132" s="224">
        <f t="shared" si="46"/>
        <v>125302.9</v>
      </c>
      <c r="Q132" s="224">
        <f t="shared" si="46"/>
        <v>77302.87</v>
      </c>
      <c r="R132" s="225">
        <f t="shared" si="46"/>
        <v>145137.78</v>
      </c>
      <c r="S132" s="225">
        <f t="shared" si="46"/>
        <v>75137.78</v>
      </c>
      <c r="T132" s="224">
        <f>ROUND(W82+T107+T110+T113+T120+T128+T131,5)</f>
        <v>1161215.3</v>
      </c>
      <c r="U132" s="226">
        <f t="shared" si="24"/>
        <v>297578.43</v>
      </c>
    </row>
    <row r="133" spans="1:27" x14ac:dyDescent="0.2">
      <c r="A133" s="221"/>
      <c r="B133" s="221" t="s">
        <v>326</v>
      </c>
      <c r="C133" s="221"/>
      <c r="D133" s="221"/>
      <c r="E133" s="221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5"/>
      <c r="S133" s="225"/>
      <c r="T133" s="224"/>
      <c r="U133" s="226">
        <f t="shared" si="24"/>
        <v>0</v>
      </c>
    </row>
    <row r="134" spans="1:27" x14ac:dyDescent="0.2">
      <c r="A134" s="221"/>
      <c r="B134" s="221"/>
      <c r="C134" s="221" t="s">
        <v>327</v>
      </c>
      <c r="D134" s="221"/>
      <c r="E134" s="221"/>
      <c r="F134" s="224">
        <v>13010</v>
      </c>
      <c r="G134" s="224">
        <v>0</v>
      </c>
      <c r="H134" s="224">
        <v>0</v>
      </c>
      <c r="I134" s="224">
        <v>0</v>
      </c>
      <c r="J134" s="224">
        <v>0</v>
      </c>
      <c r="K134" s="224">
        <v>0</v>
      </c>
      <c r="L134" s="224">
        <v>0</v>
      </c>
      <c r="M134" s="224">
        <v>0</v>
      </c>
      <c r="N134" s="224">
        <v>0</v>
      </c>
      <c r="O134" s="224">
        <v>0</v>
      </c>
      <c r="P134" s="224">
        <v>0</v>
      </c>
      <c r="Q134" s="227">
        <v>33000</v>
      </c>
      <c r="R134" s="225">
        <v>0</v>
      </c>
      <c r="S134" s="225">
        <v>0</v>
      </c>
      <c r="T134" s="224">
        <f t="shared" ref="T134:T138" si="47">ROUND(SUM(F134:S134),5)</f>
        <v>46010</v>
      </c>
      <c r="U134" s="226">
        <f t="shared" si="24"/>
        <v>33000</v>
      </c>
      <c r="V134" s="243" t="s">
        <v>328</v>
      </c>
      <c r="W134" s="243"/>
      <c r="X134" s="243"/>
      <c r="Y134" s="243"/>
      <c r="Z134" s="244"/>
      <c r="AA134" s="244"/>
    </row>
    <row r="135" spans="1:27" x14ac:dyDescent="0.2">
      <c r="A135" s="221"/>
      <c r="B135" s="221"/>
      <c r="C135" s="221" t="s">
        <v>291</v>
      </c>
      <c r="D135" s="221"/>
      <c r="E135" s="221"/>
      <c r="F135" s="224">
        <v>1086.23</v>
      </c>
      <c r="G135" s="224">
        <v>0</v>
      </c>
      <c r="H135" s="224">
        <v>0</v>
      </c>
      <c r="I135" s="224">
        <v>0</v>
      </c>
      <c r="J135" s="224">
        <v>0</v>
      </c>
      <c r="K135" s="224">
        <v>0</v>
      </c>
      <c r="L135" s="224">
        <v>0</v>
      </c>
      <c r="M135" s="224">
        <v>0</v>
      </c>
      <c r="N135" s="224">
        <v>0</v>
      </c>
      <c r="O135" s="224">
        <v>0</v>
      </c>
      <c r="P135" s="224">
        <v>0</v>
      </c>
      <c r="Q135" s="224">
        <v>0</v>
      </c>
      <c r="R135" s="225">
        <v>0</v>
      </c>
      <c r="S135" s="225">
        <v>0</v>
      </c>
      <c r="T135" s="224">
        <f t="shared" si="47"/>
        <v>1086.23</v>
      </c>
      <c r="U135" s="226">
        <f t="shared" si="24"/>
        <v>0</v>
      </c>
      <c r="V135" s="243" t="s">
        <v>329</v>
      </c>
      <c r="W135" s="243"/>
      <c r="X135" s="243"/>
      <c r="Y135" s="243"/>
      <c r="Z135" s="244"/>
      <c r="AA135" s="244"/>
    </row>
    <row r="136" spans="1:27" x14ac:dyDescent="0.2">
      <c r="A136" s="221"/>
      <c r="B136" s="221"/>
      <c r="C136" s="221" t="s">
        <v>292</v>
      </c>
      <c r="D136" s="221"/>
      <c r="E136" s="221"/>
      <c r="F136" s="224">
        <v>55.53</v>
      </c>
      <c r="G136" s="224">
        <v>0</v>
      </c>
      <c r="H136" s="224">
        <v>0</v>
      </c>
      <c r="I136" s="224">
        <v>0</v>
      </c>
      <c r="J136" s="224">
        <v>0</v>
      </c>
      <c r="K136" s="224">
        <v>0</v>
      </c>
      <c r="L136" s="224">
        <v>0</v>
      </c>
      <c r="M136" s="224">
        <v>0</v>
      </c>
      <c r="N136" s="224">
        <v>0</v>
      </c>
      <c r="O136" s="224">
        <v>0</v>
      </c>
      <c r="P136" s="224">
        <v>0</v>
      </c>
      <c r="Q136" s="224">
        <v>0</v>
      </c>
      <c r="R136" s="225">
        <v>0</v>
      </c>
      <c r="S136" s="225">
        <v>0</v>
      </c>
      <c r="T136" s="224">
        <f t="shared" si="47"/>
        <v>55.53</v>
      </c>
      <c r="U136" s="226">
        <f t="shared" ref="U136:U199" si="48">SUM(Q136:S136)</f>
        <v>0</v>
      </c>
    </row>
    <row r="137" spans="1:27" x14ac:dyDescent="0.2">
      <c r="A137" s="221"/>
      <c r="B137" s="221"/>
      <c r="C137" s="221" t="s">
        <v>330</v>
      </c>
      <c r="D137" s="221"/>
      <c r="E137" s="221"/>
      <c r="F137" s="224">
        <v>324.35000000000002</v>
      </c>
      <c r="G137" s="224">
        <v>0</v>
      </c>
      <c r="H137" s="224">
        <v>792.35</v>
      </c>
      <c r="I137" s="224">
        <v>0</v>
      </c>
      <c r="J137" s="224">
        <v>0</v>
      </c>
      <c r="K137" s="224">
        <v>0</v>
      </c>
      <c r="L137" s="224">
        <v>0</v>
      </c>
      <c r="M137" s="224">
        <v>0</v>
      </c>
      <c r="N137" s="224">
        <v>0</v>
      </c>
      <c r="O137" s="224">
        <v>0</v>
      </c>
      <c r="P137" s="224">
        <v>0</v>
      </c>
      <c r="Q137" s="224">
        <v>0</v>
      </c>
      <c r="R137" s="225">
        <v>0</v>
      </c>
      <c r="S137" s="225">
        <v>0</v>
      </c>
      <c r="T137" s="224">
        <f t="shared" si="47"/>
        <v>1116.7</v>
      </c>
      <c r="U137" s="226">
        <f t="shared" si="48"/>
        <v>0</v>
      </c>
    </row>
    <row r="138" spans="1:27" ht="13.5" thickBot="1" x14ac:dyDescent="0.25">
      <c r="A138" s="221"/>
      <c r="B138" s="221"/>
      <c r="C138" s="221" t="s">
        <v>331</v>
      </c>
      <c r="D138" s="221"/>
      <c r="E138" s="221"/>
      <c r="F138" s="228">
        <v>9184.75</v>
      </c>
      <c r="G138" s="228">
        <v>0</v>
      </c>
      <c r="H138" s="228">
        <v>0</v>
      </c>
      <c r="I138" s="228">
        <v>0</v>
      </c>
      <c r="J138" s="228">
        <v>0</v>
      </c>
      <c r="K138" s="228">
        <v>0</v>
      </c>
      <c r="L138" s="228">
        <v>0</v>
      </c>
      <c r="M138" s="228">
        <v>0</v>
      </c>
      <c r="N138" s="228">
        <v>0</v>
      </c>
      <c r="O138" s="228">
        <v>0</v>
      </c>
      <c r="P138" s="228">
        <v>0</v>
      </c>
      <c r="Q138" s="228">
        <v>0</v>
      </c>
      <c r="R138" s="229">
        <v>0</v>
      </c>
      <c r="S138" s="229">
        <v>0</v>
      </c>
      <c r="T138" s="228">
        <f t="shared" si="47"/>
        <v>9184.75</v>
      </c>
      <c r="U138" s="226">
        <f t="shared" si="48"/>
        <v>0</v>
      </c>
    </row>
    <row r="139" spans="1:27" x14ac:dyDescent="0.2">
      <c r="A139" s="221"/>
      <c r="B139" s="221" t="s">
        <v>332</v>
      </c>
      <c r="C139" s="221"/>
      <c r="D139" s="221"/>
      <c r="E139" s="221"/>
      <c r="F139" s="224">
        <f t="shared" ref="F139:T139" si="49">ROUND(SUM(F133:F138),5)</f>
        <v>23660.86</v>
      </c>
      <c r="G139" s="224">
        <f t="shared" si="49"/>
        <v>0</v>
      </c>
      <c r="H139" s="224">
        <f t="shared" si="49"/>
        <v>792.35</v>
      </c>
      <c r="I139" s="224">
        <f t="shared" si="49"/>
        <v>0</v>
      </c>
      <c r="J139" s="224">
        <f t="shared" si="49"/>
        <v>0</v>
      </c>
      <c r="K139" s="224">
        <f t="shared" si="49"/>
        <v>0</v>
      </c>
      <c r="L139" s="224">
        <f t="shared" si="49"/>
        <v>0</v>
      </c>
      <c r="M139" s="224">
        <f t="shared" si="49"/>
        <v>0</v>
      </c>
      <c r="N139" s="224">
        <f t="shared" si="49"/>
        <v>0</v>
      </c>
      <c r="O139" s="224">
        <f t="shared" si="49"/>
        <v>0</v>
      </c>
      <c r="P139" s="224">
        <f t="shared" si="49"/>
        <v>0</v>
      </c>
      <c r="Q139" s="224">
        <f t="shared" si="49"/>
        <v>33000</v>
      </c>
      <c r="R139" s="225">
        <f t="shared" si="49"/>
        <v>0</v>
      </c>
      <c r="S139" s="225">
        <f t="shared" si="49"/>
        <v>0</v>
      </c>
      <c r="T139" s="224">
        <f t="shared" si="49"/>
        <v>57453.21</v>
      </c>
      <c r="U139" s="226">
        <f t="shared" si="48"/>
        <v>33000</v>
      </c>
    </row>
    <row r="140" spans="1:27" x14ac:dyDescent="0.2">
      <c r="A140" s="221"/>
      <c r="B140" s="221" t="s">
        <v>333</v>
      </c>
      <c r="C140" s="221"/>
      <c r="D140" s="221"/>
      <c r="E140" s="221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5"/>
      <c r="S140" s="225"/>
      <c r="T140" s="224"/>
      <c r="U140" s="226">
        <f t="shared" si="48"/>
        <v>0</v>
      </c>
    </row>
    <row r="141" spans="1:27" ht="13.5" thickBot="1" x14ac:dyDescent="0.25">
      <c r="A141" s="221"/>
      <c r="B141" s="221"/>
      <c r="C141" s="221" t="s">
        <v>334</v>
      </c>
      <c r="D141" s="221"/>
      <c r="E141" s="221"/>
      <c r="F141" s="228">
        <v>1716.49</v>
      </c>
      <c r="G141" s="228">
        <v>0</v>
      </c>
      <c r="H141" s="228">
        <v>0</v>
      </c>
      <c r="I141" s="228">
        <v>0</v>
      </c>
      <c r="J141" s="228">
        <v>0</v>
      </c>
      <c r="K141" s="228">
        <v>0</v>
      </c>
      <c r="L141" s="228">
        <v>0</v>
      </c>
      <c r="M141" s="228">
        <v>0</v>
      </c>
      <c r="N141" s="228">
        <v>0</v>
      </c>
      <c r="O141" s="228">
        <v>0</v>
      </c>
      <c r="P141" s="228">
        <v>0</v>
      </c>
      <c r="Q141" s="228">
        <v>0</v>
      </c>
      <c r="R141" s="229">
        <v>0</v>
      </c>
      <c r="S141" s="229">
        <v>0</v>
      </c>
      <c r="T141" s="228">
        <f>ROUND(SUM(F141:S141),5)</f>
        <v>1716.49</v>
      </c>
      <c r="U141" s="226">
        <f t="shared" si="48"/>
        <v>0</v>
      </c>
    </row>
    <row r="142" spans="1:27" x14ac:dyDescent="0.2">
      <c r="A142" s="221"/>
      <c r="B142" s="221" t="s">
        <v>335</v>
      </c>
      <c r="C142" s="221"/>
      <c r="D142" s="221"/>
      <c r="E142" s="221"/>
      <c r="F142" s="224">
        <f t="shared" ref="F142:T142" si="50">ROUND(SUM(F140:F141),5)</f>
        <v>1716.49</v>
      </c>
      <c r="G142" s="224">
        <f t="shared" si="50"/>
        <v>0</v>
      </c>
      <c r="H142" s="224">
        <f t="shared" si="50"/>
        <v>0</v>
      </c>
      <c r="I142" s="224">
        <f t="shared" si="50"/>
        <v>0</v>
      </c>
      <c r="J142" s="224">
        <f t="shared" si="50"/>
        <v>0</v>
      </c>
      <c r="K142" s="224">
        <f t="shared" si="50"/>
        <v>0</v>
      </c>
      <c r="L142" s="224">
        <f t="shared" si="50"/>
        <v>0</v>
      </c>
      <c r="M142" s="224">
        <f t="shared" si="50"/>
        <v>0</v>
      </c>
      <c r="N142" s="224">
        <f t="shared" si="50"/>
        <v>0</v>
      </c>
      <c r="O142" s="224">
        <f t="shared" si="50"/>
        <v>0</v>
      </c>
      <c r="P142" s="224">
        <f t="shared" si="50"/>
        <v>0</v>
      </c>
      <c r="Q142" s="224">
        <f t="shared" si="50"/>
        <v>0</v>
      </c>
      <c r="R142" s="225">
        <f t="shared" si="50"/>
        <v>0</v>
      </c>
      <c r="S142" s="225">
        <f t="shared" si="50"/>
        <v>0</v>
      </c>
      <c r="T142" s="224">
        <f t="shared" si="50"/>
        <v>1716.49</v>
      </c>
      <c r="U142" s="226">
        <f t="shared" si="48"/>
        <v>0</v>
      </c>
    </row>
    <row r="143" spans="1:27" x14ac:dyDescent="0.2">
      <c r="A143" s="221"/>
      <c r="B143" s="221" t="s">
        <v>336</v>
      </c>
      <c r="C143" s="221"/>
      <c r="D143" s="221"/>
      <c r="E143" s="221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5"/>
      <c r="S143" s="225"/>
      <c r="T143" s="224"/>
      <c r="U143" s="226">
        <f t="shared" si="48"/>
        <v>0</v>
      </c>
    </row>
    <row r="144" spans="1:27" x14ac:dyDescent="0.2">
      <c r="A144" s="221"/>
      <c r="B144" s="221"/>
      <c r="C144" s="221" t="s">
        <v>285</v>
      </c>
      <c r="D144" s="221"/>
      <c r="E144" s="221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5"/>
      <c r="S144" s="225"/>
      <c r="T144" s="224"/>
      <c r="U144" s="226">
        <f t="shared" si="48"/>
        <v>0</v>
      </c>
    </row>
    <row r="145" spans="1:21" x14ac:dyDescent="0.2">
      <c r="A145" s="221"/>
      <c r="B145" s="221"/>
      <c r="C145" s="221"/>
      <c r="D145" s="221" t="s">
        <v>337</v>
      </c>
      <c r="E145" s="221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5"/>
      <c r="S145" s="225"/>
      <c r="T145" s="224"/>
      <c r="U145" s="226">
        <f t="shared" si="48"/>
        <v>0</v>
      </c>
    </row>
    <row r="146" spans="1:21" x14ac:dyDescent="0.2">
      <c r="A146" s="221"/>
      <c r="B146" s="221"/>
      <c r="C146" s="221"/>
      <c r="D146" s="221"/>
      <c r="E146" s="221" t="s">
        <v>338</v>
      </c>
      <c r="F146" s="224">
        <v>0</v>
      </c>
      <c r="G146" s="224">
        <v>0</v>
      </c>
      <c r="H146" s="224">
        <v>0</v>
      </c>
      <c r="I146" s="224">
        <v>0</v>
      </c>
      <c r="J146" s="224">
        <v>0</v>
      </c>
      <c r="K146" s="224">
        <v>26666.639999999999</v>
      </c>
      <c r="L146" s="224">
        <v>6666.66</v>
      </c>
      <c r="M146" s="224">
        <v>6666.66</v>
      </c>
      <c r="N146" s="224">
        <v>6666.66</v>
      </c>
      <c r="O146" s="224">
        <v>4791.26</v>
      </c>
      <c r="P146" s="224">
        <v>0</v>
      </c>
      <c r="Q146" s="224">
        <v>0</v>
      </c>
      <c r="R146" s="225">
        <v>0</v>
      </c>
      <c r="S146" s="225">
        <v>0</v>
      </c>
      <c r="T146" s="224">
        <f t="shared" ref="T146:T150" si="51">ROUND(SUM(F146:S146),5)</f>
        <v>51457.88</v>
      </c>
      <c r="U146" s="226">
        <f t="shared" si="48"/>
        <v>0</v>
      </c>
    </row>
    <row r="147" spans="1:21" x14ac:dyDescent="0.2">
      <c r="A147" s="221"/>
      <c r="B147" s="221"/>
      <c r="C147" s="221"/>
      <c r="D147" s="221"/>
      <c r="E147" s="221" t="s">
        <v>339</v>
      </c>
      <c r="F147" s="224">
        <v>0</v>
      </c>
      <c r="G147" s="224">
        <v>0</v>
      </c>
      <c r="H147" s="224">
        <v>0</v>
      </c>
      <c r="I147" s="224">
        <v>0</v>
      </c>
      <c r="J147" s="224">
        <v>0</v>
      </c>
      <c r="K147" s="224">
        <v>8228.82</v>
      </c>
      <c r="L147" s="224">
        <v>1892.46</v>
      </c>
      <c r="M147" s="224">
        <v>1870.88</v>
      </c>
      <c r="N147" s="224">
        <v>1870.88</v>
      </c>
      <c r="O147" s="224">
        <v>0</v>
      </c>
      <c r="P147" s="224">
        <v>0</v>
      </c>
      <c r="Q147" s="224">
        <v>0</v>
      </c>
      <c r="R147" s="225">
        <v>0</v>
      </c>
      <c r="S147" s="225">
        <v>0</v>
      </c>
      <c r="T147" s="224">
        <f t="shared" si="51"/>
        <v>13863.04</v>
      </c>
      <c r="U147" s="226">
        <f t="shared" si="48"/>
        <v>0</v>
      </c>
    </row>
    <row r="148" spans="1:21" x14ac:dyDescent="0.2">
      <c r="A148" s="221"/>
      <c r="B148" s="221"/>
      <c r="C148" s="221"/>
      <c r="D148" s="221"/>
      <c r="E148" s="221" t="s">
        <v>340</v>
      </c>
      <c r="F148" s="224">
        <v>0</v>
      </c>
      <c r="G148" s="224">
        <v>0</v>
      </c>
      <c r="H148" s="224">
        <v>0</v>
      </c>
      <c r="I148" s="224">
        <v>0</v>
      </c>
      <c r="J148" s="224">
        <v>0</v>
      </c>
      <c r="K148" s="224">
        <v>2071.5100000000002</v>
      </c>
      <c r="L148" s="224">
        <v>664.43</v>
      </c>
      <c r="M148" s="224">
        <v>474.33</v>
      </c>
      <c r="N148" s="224">
        <v>474.34</v>
      </c>
      <c r="O148" s="224">
        <v>0</v>
      </c>
      <c r="P148" s="224">
        <v>0</v>
      </c>
      <c r="Q148" s="224">
        <v>0</v>
      </c>
      <c r="R148" s="225">
        <v>0</v>
      </c>
      <c r="S148" s="225">
        <v>0</v>
      </c>
      <c r="T148" s="224">
        <f t="shared" si="51"/>
        <v>3684.61</v>
      </c>
      <c r="U148" s="226">
        <f t="shared" si="48"/>
        <v>0</v>
      </c>
    </row>
    <row r="149" spans="1:21" x14ac:dyDescent="0.2">
      <c r="A149" s="221"/>
      <c r="B149" s="221"/>
      <c r="C149" s="221"/>
      <c r="D149" s="221"/>
      <c r="E149" s="221" t="s">
        <v>341</v>
      </c>
      <c r="F149" s="224">
        <v>0</v>
      </c>
      <c r="G149" s="224">
        <v>0</v>
      </c>
      <c r="H149" s="224">
        <v>0</v>
      </c>
      <c r="I149" s="224">
        <v>0</v>
      </c>
      <c r="J149" s="224">
        <v>0</v>
      </c>
      <c r="K149" s="224">
        <v>124.51</v>
      </c>
      <c r="L149" s="224">
        <v>39.130000000000003</v>
      </c>
      <c r="M149" s="224">
        <v>28.46</v>
      </c>
      <c r="N149" s="224">
        <v>28.46</v>
      </c>
      <c r="O149" s="224">
        <v>0</v>
      </c>
      <c r="P149" s="224">
        <v>0</v>
      </c>
      <c r="Q149" s="224">
        <v>0</v>
      </c>
      <c r="R149" s="225">
        <v>0</v>
      </c>
      <c r="S149" s="225">
        <v>0</v>
      </c>
      <c r="T149" s="224">
        <f t="shared" si="51"/>
        <v>220.56</v>
      </c>
      <c r="U149" s="226">
        <f t="shared" si="48"/>
        <v>0</v>
      </c>
    </row>
    <row r="150" spans="1:21" ht="13.5" thickBot="1" x14ac:dyDescent="0.25">
      <c r="A150" s="221"/>
      <c r="B150" s="221"/>
      <c r="C150" s="221"/>
      <c r="D150" s="221"/>
      <c r="E150" s="221" t="s">
        <v>342</v>
      </c>
      <c r="F150" s="228">
        <v>0</v>
      </c>
      <c r="G150" s="228">
        <v>0</v>
      </c>
      <c r="H150" s="228">
        <v>0</v>
      </c>
      <c r="I150" s="228">
        <v>0</v>
      </c>
      <c r="J150" s="228">
        <v>0</v>
      </c>
      <c r="K150" s="228">
        <v>300.39999999999998</v>
      </c>
      <c r="L150" s="228">
        <v>333.84</v>
      </c>
      <c r="M150" s="228">
        <v>2.67</v>
      </c>
      <c r="N150" s="228">
        <v>0</v>
      </c>
      <c r="O150" s="228">
        <v>0</v>
      </c>
      <c r="P150" s="228">
        <v>0</v>
      </c>
      <c r="Q150" s="228">
        <v>0</v>
      </c>
      <c r="R150" s="229">
        <v>0</v>
      </c>
      <c r="S150" s="229">
        <v>0</v>
      </c>
      <c r="T150" s="228">
        <f t="shared" si="51"/>
        <v>636.91</v>
      </c>
      <c r="U150" s="226">
        <f t="shared" si="48"/>
        <v>0</v>
      </c>
    </row>
    <row r="151" spans="1:21" x14ac:dyDescent="0.2">
      <c r="A151" s="221"/>
      <c r="B151" s="221"/>
      <c r="C151" s="221"/>
      <c r="D151" s="221" t="s">
        <v>343</v>
      </c>
      <c r="E151" s="221"/>
      <c r="F151" s="224">
        <f t="shared" ref="F151:T151" si="52">ROUND(SUM(F145:F150),5)</f>
        <v>0</v>
      </c>
      <c r="G151" s="224">
        <f t="shared" si="52"/>
        <v>0</v>
      </c>
      <c r="H151" s="224">
        <f t="shared" si="52"/>
        <v>0</v>
      </c>
      <c r="I151" s="224">
        <f t="shared" si="52"/>
        <v>0</v>
      </c>
      <c r="J151" s="224">
        <f t="shared" si="52"/>
        <v>0</v>
      </c>
      <c r="K151" s="224">
        <f t="shared" si="52"/>
        <v>37391.879999999997</v>
      </c>
      <c r="L151" s="224">
        <f t="shared" si="52"/>
        <v>9596.52</v>
      </c>
      <c r="M151" s="224">
        <f t="shared" si="52"/>
        <v>9043</v>
      </c>
      <c r="N151" s="224">
        <f t="shared" si="52"/>
        <v>9040.34</v>
      </c>
      <c r="O151" s="224">
        <f t="shared" si="52"/>
        <v>4791.26</v>
      </c>
      <c r="P151" s="224">
        <f t="shared" si="52"/>
        <v>0</v>
      </c>
      <c r="Q151" s="224">
        <f t="shared" si="52"/>
        <v>0</v>
      </c>
      <c r="R151" s="225">
        <f t="shared" si="52"/>
        <v>0</v>
      </c>
      <c r="S151" s="225">
        <f t="shared" si="52"/>
        <v>0</v>
      </c>
      <c r="T151" s="224">
        <f t="shared" si="52"/>
        <v>69863</v>
      </c>
      <c r="U151" s="226">
        <f t="shared" si="48"/>
        <v>0</v>
      </c>
    </row>
    <row r="152" spans="1:21" x14ac:dyDescent="0.2">
      <c r="A152" s="221"/>
      <c r="B152" s="221"/>
      <c r="C152" s="221"/>
      <c r="D152" s="221" t="s">
        <v>344</v>
      </c>
      <c r="E152" s="221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5"/>
      <c r="S152" s="225"/>
      <c r="T152" s="224"/>
      <c r="U152" s="226">
        <f t="shared" si="48"/>
        <v>0</v>
      </c>
    </row>
    <row r="153" spans="1:21" x14ac:dyDescent="0.2">
      <c r="A153" s="221"/>
      <c r="B153" s="221"/>
      <c r="C153" s="221"/>
      <c r="D153" s="221"/>
      <c r="E153" s="221" t="s">
        <v>345</v>
      </c>
      <c r="F153" s="224">
        <v>0</v>
      </c>
      <c r="G153" s="224">
        <v>0</v>
      </c>
      <c r="H153" s="224">
        <v>0</v>
      </c>
      <c r="I153" s="224">
        <v>0</v>
      </c>
      <c r="J153" s="224">
        <v>0</v>
      </c>
      <c r="K153" s="224">
        <v>0</v>
      </c>
      <c r="L153" s="224">
        <v>250</v>
      </c>
      <c r="M153" s="224">
        <v>0</v>
      </c>
      <c r="N153" s="224">
        <v>0</v>
      </c>
      <c r="O153" s="224">
        <v>1875.4</v>
      </c>
      <c r="P153" s="224">
        <v>6666.66</v>
      </c>
      <c r="Q153" s="224">
        <v>6666.66</v>
      </c>
      <c r="R153" s="225">
        <v>6666.66</v>
      </c>
      <c r="S153" s="225">
        <v>6666.66</v>
      </c>
      <c r="T153" s="224">
        <f t="shared" ref="T153:T157" si="53">ROUND(SUM(F153:S153),5)</f>
        <v>28792.04</v>
      </c>
      <c r="U153" s="226">
        <f t="shared" si="48"/>
        <v>19999.98</v>
      </c>
    </row>
    <row r="154" spans="1:21" x14ac:dyDescent="0.2">
      <c r="A154" s="221"/>
      <c r="B154" s="221"/>
      <c r="C154" s="221"/>
      <c r="D154" s="221"/>
      <c r="E154" s="221" t="s">
        <v>346</v>
      </c>
      <c r="F154" s="224">
        <v>0</v>
      </c>
      <c r="G154" s="224">
        <v>0</v>
      </c>
      <c r="H154" s="224">
        <v>0</v>
      </c>
      <c r="I154" s="224">
        <v>0</v>
      </c>
      <c r="J154" s="224">
        <v>0</v>
      </c>
      <c r="K154" s="224">
        <v>0</v>
      </c>
      <c r="L154" s="224">
        <v>19.13</v>
      </c>
      <c r="M154" s="224">
        <v>0</v>
      </c>
      <c r="N154" s="224">
        <v>0</v>
      </c>
      <c r="O154" s="224">
        <v>509.99</v>
      </c>
      <c r="P154" s="224">
        <v>1870.88</v>
      </c>
      <c r="Q154" s="224">
        <v>1870.88</v>
      </c>
      <c r="R154" s="225">
        <v>1870.88</v>
      </c>
      <c r="S154" s="225">
        <v>1870.88</v>
      </c>
      <c r="T154" s="224">
        <f t="shared" si="53"/>
        <v>8012.64</v>
      </c>
      <c r="U154" s="226">
        <f t="shared" si="48"/>
        <v>5612.64</v>
      </c>
    </row>
    <row r="155" spans="1:21" x14ac:dyDescent="0.2">
      <c r="A155" s="221"/>
      <c r="B155" s="221"/>
      <c r="C155" s="221"/>
      <c r="D155" s="221"/>
      <c r="E155" s="221" t="s">
        <v>347</v>
      </c>
      <c r="F155" s="224">
        <v>0</v>
      </c>
      <c r="G155" s="224">
        <v>0</v>
      </c>
      <c r="H155" s="224">
        <v>0</v>
      </c>
      <c r="I155" s="224">
        <v>0</v>
      </c>
      <c r="J155" s="224">
        <v>0</v>
      </c>
      <c r="K155" s="224">
        <v>0</v>
      </c>
      <c r="L155" s="224">
        <v>1.07</v>
      </c>
      <c r="M155" s="224">
        <v>0</v>
      </c>
      <c r="N155" s="224">
        <v>0</v>
      </c>
      <c r="O155" s="224">
        <v>28.46</v>
      </c>
      <c r="P155" s="224">
        <v>474.34</v>
      </c>
      <c r="Q155" s="224">
        <v>474.34</v>
      </c>
      <c r="R155" s="225">
        <v>474.34</v>
      </c>
      <c r="S155" s="225">
        <v>474.34</v>
      </c>
      <c r="T155" s="224">
        <f t="shared" si="53"/>
        <v>1926.89</v>
      </c>
      <c r="U155" s="226">
        <f t="shared" si="48"/>
        <v>1423.02</v>
      </c>
    </row>
    <row r="156" spans="1:21" x14ac:dyDescent="0.2">
      <c r="A156" s="221"/>
      <c r="B156" s="221"/>
      <c r="C156" s="221"/>
      <c r="D156" s="221"/>
      <c r="E156" s="221" t="s">
        <v>348</v>
      </c>
      <c r="F156" s="224">
        <v>0</v>
      </c>
      <c r="G156" s="224">
        <v>0</v>
      </c>
      <c r="H156" s="224">
        <v>0</v>
      </c>
      <c r="I156" s="224">
        <v>0</v>
      </c>
      <c r="J156" s="224">
        <v>0</v>
      </c>
      <c r="K156" s="224">
        <v>0</v>
      </c>
      <c r="L156" s="224">
        <v>9.5</v>
      </c>
      <c r="M156" s="224">
        <v>0</v>
      </c>
      <c r="N156" s="224">
        <v>0</v>
      </c>
      <c r="O156" s="224"/>
      <c r="P156" s="224">
        <v>28.46</v>
      </c>
      <c r="Q156" s="224">
        <v>28.46</v>
      </c>
      <c r="R156" s="225">
        <v>28.46</v>
      </c>
      <c r="S156" s="225">
        <v>28.46</v>
      </c>
      <c r="T156" s="224">
        <f t="shared" si="53"/>
        <v>123.34</v>
      </c>
      <c r="U156" s="226">
        <f t="shared" si="48"/>
        <v>85.38</v>
      </c>
    </row>
    <row r="157" spans="1:21" ht="13.5" thickBot="1" x14ac:dyDescent="0.25">
      <c r="A157" s="221"/>
      <c r="B157" s="221"/>
      <c r="C157" s="221"/>
      <c r="D157" s="221"/>
      <c r="E157" s="221" t="s">
        <v>349</v>
      </c>
      <c r="F157" s="224">
        <v>0</v>
      </c>
      <c r="G157" s="224">
        <v>0</v>
      </c>
      <c r="H157" s="224">
        <v>170</v>
      </c>
      <c r="I157" s="224">
        <v>0</v>
      </c>
      <c r="J157" s="224">
        <v>0</v>
      </c>
      <c r="K157" s="224">
        <v>0</v>
      </c>
      <c r="L157" s="224">
        <v>0</v>
      </c>
      <c r="M157" s="224">
        <v>0</v>
      </c>
      <c r="N157" s="224">
        <v>0</v>
      </c>
      <c r="O157" s="228">
        <v>0</v>
      </c>
      <c r="P157" s="228">
        <v>0</v>
      </c>
      <c r="Q157" s="228">
        <v>0</v>
      </c>
      <c r="R157" s="225">
        <v>0</v>
      </c>
      <c r="S157" s="225">
        <v>0</v>
      </c>
      <c r="T157" s="224">
        <f t="shared" si="53"/>
        <v>170</v>
      </c>
      <c r="U157" s="226">
        <f t="shared" si="48"/>
        <v>0</v>
      </c>
    </row>
    <row r="158" spans="1:21" ht="13.5" thickBot="1" x14ac:dyDescent="0.25">
      <c r="A158" s="221"/>
      <c r="B158" s="221"/>
      <c r="C158" s="221"/>
      <c r="D158" s="221" t="s">
        <v>350</v>
      </c>
      <c r="E158" s="221"/>
      <c r="F158" s="237">
        <f t="shared" ref="F158:T158" si="54">ROUND(SUM(F152:F157),5)</f>
        <v>0</v>
      </c>
      <c r="G158" s="237">
        <f t="shared" si="54"/>
        <v>0</v>
      </c>
      <c r="H158" s="237">
        <f t="shared" si="54"/>
        <v>170</v>
      </c>
      <c r="I158" s="237">
        <f t="shared" si="54"/>
        <v>0</v>
      </c>
      <c r="J158" s="237">
        <f t="shared" si="54"/>
        <v>0</v>
      </c>
      <c r="K158" s="237">
        <f t="shared" si="54"/>
        <v>0</v>
      </c>
      <c r="L158" s="237">
        <f t="shared" si="54"/>
        <v>279.7</v>
      </c>
      <c r="M158" s="237">
        <f t="shared" si="54"/>
        <v>0</v>
      </c>
      <c r="N158" s="237">
        <f t="shared" si="54"/>
        <v>0</v>
      </c>
      <c r="O158" s="237">
        <f t="shared" si="54"/>
        <v>2413.85</v>
      </c>
      <c r="P158" s="237">
        <f t="shared" si="54"/>
        <v>9040.34</v>
      </c>
      <c r="Q158" s="237">
        <f t="shared" si="54"/>
        <v>9040.34</v>
      </c>
      <c r="R158" s="238">
        <f t="shared" si="54"/>
        <v>9040.34</v>
      </c>
      <c r="S158" s="238">
        <f t="shared" si="54"/>
        <v>9040.34</v>
      </c>
      <c r="T158" s="237">
        <f t="shared" si="54"/>
        <v>39024.910000000003</v>
      </c>
      <c r="U158" s="226">
        <f t="shared" si="48"/>
        <v>27121.02</v>
      </c>
    </row>
    <row r="159" spans="1:21" x14ac:dyDescent="0.2">
      <c r="A159" s="221"/>
      <c r="B159" s="221"/>
      <c r="C159" s="221" t="s">
        <v>302</v>
      </c>
      <c r="D159" s="221"/>
      <c r="E159" s="221"/>
      <c r="F159" s="224">
        <f t="shared" ref="F159:T159" si="55">ROUND(F144+F151+F158,5)</f>
        <v>0</v>
      </c>
      <c r="G159" s="224">
        <f t="shared" si="55"/>
        <v>0</v>
      </c>
      <c r="H159" s="224">
        <f t="shared" si="55"/>
        <v>170</v>
      </c>
      <c r="I159" s="224">
        <f t="shared" si="55"/>
        <v>0</v>
      </c>
      <c r="J159" s="224">
        <f t="shared" si="55"/>
        <v>0</v>
      </c>
      <c r="K159" s="224">
        <f t="shared" si="55"/>
        <v>37391.879999999997</v>
      </c>
      <c r="L159" s="224">
        <f t="shared" si="55"/>
        <v>9876.2199999999993</v>
      </c>
      <c r="M159" s="224">
        <f t="shared" si="55"/>
        <v>9043</v>
      </c>
      <c r="N159" s="224">
        <f t="shared" si="55"/>
        <v>9040.34</v>
      </c>
      <c r="O159" s="224">
        <f t="shared" si="55"/>
        <v>7205.11</v>
      </c>
      <c r="P159" s="224">
        <f t="shared" si="55"/>
        <v>9040.34</v>
      </c>
      <c r="Q159" s="224">
        <f t="shared" si="55"/>
        <v>9040.34</v>
      </c>
      <c r="R159" s="225">
        <f t="shared" si="55"/>
        <v>9040.34</v>
      </c>
      <c r="S159" s="225">
        <f t="shared" si="55"/>
        <v>9040.34</v>
      </c>
      <c r="T159" s="224">
        <f t="shared" si="55"/>
        <v>108887.91</v>
      </c>
      <c r="U159" s="226">
        <f t="shared" si="48"/>
        <v>27121.02</v>
      </c>
    </row>
    <row r="160" spans="1:21" x14ac:dyDescent="0.2">
      <c r="A160" s="221"/>
      <c r="B160" s="221"/>
      <c r="C160" s="221" t="s">
        <v>316</v>
      </c>
      <c r="D160" s="221"/>
      <c r="E160" s="221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5"/>
      <c r="S160" s="225"/>
      <c r="T160" s="224"/>
      <c r="U160" s="226">
        <f t="shared" si="48"/>
        <v>0</v>
      </c>
    </row>
    <row r="161" spans="1:21" ht="13.5" thickBot="1" x14ac:dyDescent="0.25">
      <c r="A161" s="221"/>
      <c r="B161" s="221"/>
      <c r="C161" s="221"/>
      <c r="D161" s="221" t="s">
        <v>351</v>
      </c>
      <c r="E161" s="221"/>
      <c r="F161" s="224">
        <v>0</v>
      </c>
      <c r="G161" s="224">
        <v>0</v>
      </c>
      <c r="H161" s="224">
        <v>0</v>
      </c>
      <c r="I161" s="224">
        <v>0</v>
      </c>
      <c r="J161" s="224">
        <v>0</v>
      </c>
      <c r="K161" s="224">
        <v>0</v>
      </c>
      <c r="L161" s="224">
        <v>251.7</v>
      </c>
      <c r="M161" s="224">
        <v>0</v>
      </c>
      <c r="N161" s="224">
        <v>0</v>
      </c>
      <c r="O161" s="224">
        <v>0</v>
      </c>
      <c r="P161" s="224">
        <v>0</v>
      </c>
      <c r="Q161" s="224">
        <v>0</v>
      </c>
      <c r="R161" s="225">
        <v>0</v>
      </c>
      <c r="S161" s="225">
        <v>0</v>
      </c>
      <c r="T161" s="224">
        <f>ROUND(SUM(F161:S161),5)</f>
        <v>251.7</v>
      </c>
      <c r="U161" s="226">
        <f t="shared" si="48"/>
        <v>0</v>
      </c>
    </row>
    <row r="162" spans="1:21" ht="13.5" thickBot="1" x14ac:dyDescent="0.25">
      <c r="A162" s="221"/>
      <c r="B162" s="221"/>
      <c r="C162" s="221" t="s">
        <v>321</v>
      </c>
      <c r="D162" s="221"/>
      <c r="E162" s="221"/>
      <c r="F162" s="237">
        <f t="shared" ref="F162:T162" si="56">ROUND(SUM(F160:F161),5)</f>
        <v>0</v>
      </c>
      <c r="G162" s="237">
        <f t="shared" si="56"/>
        <v>0</v>
      </c>
      <c r="H162" s="237">
        <f t="shared" si="56"/>
        <v>0</v>
      </c>
      <c r="I162" s="237">
        <f t="shared" si="56"/>
        <v>0</v>
      </c>
      <c r="J162" s="237">
        <f t="shared" si="56"/>
        <v>0</v>
      </c>
      <c r="K162" s="237">
        <f t="shared" si="56"/>
        <v>0</v>
      </c>
      <c r="L162" s="237">
        <f t="shared" si="56"/>
        <v>251.7</v>
      </c>
      <c r="M162" s="237">
        <f t="shared" si="56"/>
        <v>0</v>
      </c>
      <c r="N162" s="237">
        <f t="shared" si="56"/>
        <v>0</v>
      </c>
      <c r="O162" s="237">
        <f t="shared" si="56"/>
        <v>0</v>
      </c>
      <c r="P162" s="237">
        <f t="shared" si="56"/>
        <v>0</v>
      </c>
      <c r="Q162" s="237">
        <f t="shared" si="56"/>
        <v>0</v>
      </c>
      <c r="R162" s="238">
        <f t="shared" si="56"/>
        <v>0</v>
      </c>
      <c r="S162" s="238">
        <f t="shared" si="56"/>
        <v>0</v>
      </c>
      <c r="T162" s="237">
        <f t="shared" si="56"/>
        <v>251.7</v>
      </c>
      <c r="U162" s="226">
        <f t="shared" si="48"/>
        <v>0</v>
      </c>
    </row>
    <row r="163" spans="1:21" x14ac:dyDescent="0.2">
      <c r="A163" s="221"/>
      <c r="B163" s="221" t="s">
        <v>352</v>
      </c>
      <c r="C163" s="221"/>
      <c r="D163" s="221"/>
      <c r="E163" s="221"/>
      <c r="F163" s="224">
        <f t="shared" ref="F163:T163" si="57">ROUND(F143+F159+F162,5)</f>
        <v>0</v>
      </c>
      <c r="G163" s="224">
        <f t="shared" si="57"/>
        <v>0</v>
      </c>
      <c r="H163" s="224">
        <f t="shared" si="57"/>
        <v>170</v>
      </c>
      <c r="I163" s="224">
        <f t="shared" si="57"/>
        <v>0</v>
      </c>
      <c r="J163" s="224">
        <f t="shared" si="57"/>
        <v>0</v>
      </c>
      <c r="K163" s="224">
        <f t="shared" si="57"/>
        <v>37391.879999999997</v>
      </c>
      <c r="L163" s="224">
        <f t="shared" si="57"/>
        <v>10127.92</v>
      </c>
      <c r="M163" s="224">
        <f t="shared" si="57"/>
        <v>9043</v>
      </c>
      <c r="N163" s="224">
        <f t="shared" si="57"/>
        <v>9040.34</v>
      </c>
      <c r="O163" s="224">
        <f t="shared" si="57"/>
        <v>7205.11</v>
      </c>
      <c r="P163" s="224">
        <f t="shared" si="57"/>
        <v>9040.34</v>
      </c>
      <c r="Q163" s="224">
        <f t="shared" si="57"/>
        <v>9040.34</v>
      </c>
      <c r="R163" s="225">
        <f t="shared" si="57"/>
        <v>9040.34</v>
      </c>
      <c r="S163" s="225">
        <f t="shared" si="57"/>
        <v>9040.34</v>
      </c>
      <c r="T163" s="224">
        <f t="shared" si="57"/>
        <v>109139.61</v>
      </c>
      <c r="U163" s="226">
        <f t="shared" si="48"/>
        <v>27121.02</v>
      </c>
    </row>
    <row r="164" spans="1:21" x14ac:dyDescent="0.2">
      <c r="A164" s="221"/>
      <c r="B164" s="221" t="s">
        <v>353</v>
      </c>
      <c r="C164" s="221"/>
      <c r="D164" s="221"/>
      <c r="E164" s="221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5"/>
      <c r="S164" s="225"/>
      <c r="T164" s="224"/>
      <c r="U164" s="226">
        <f t="shared" si="48"/>
        <v>0</v>
      </c>
    </row>
    <row r="165" spans="1:21" x14ac:dyDescent="0.2">
      <c r="A165" s="221"/>
      <c r="B165" s="221"/>
      <c r="C165" s="221" t="s">
        <v>354</v>
      </c>
      <c r="D165" s="221"/>
      <c r="E165" s="221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5"/>
      <c r="S165" s="225"/>
      <c r="T165" s="224"/>
      <c r="U165" s="226">
        <f t="shared" si="48"/>
        <v>0</v>
      </c>
    </row>
    <row r="166" spans="1:21" x14ac:dyDescent="0.2">
      <c r="A166" s="221"/>
      <c r="B166" s="221"/>
      <c r="C166" s="221"/>
      <c r="D166" s="221" t="s">
        <v>355</v>
      </c>
      <c r="E166" s="221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5"/>
      <c r="S166" s="225"/>
      <c r="T166" s="224"/>
      <c r="U166" s="226">
        <f t="shared" si="48"/>
        <v>0</v>
      </c>
    </row>
    <row r="167" spans="1:21" x14ac:dyDescent="0.2">
      <c r="A167" s="221"/>
      <c r="B167" s="221"/>
      <c r="C167" s="221"/>
      <c r="D167" s="221"/>
      <c r="E167" s="221" t="s">
        <v>356</v>
      </c>
      <c r="F167" s="224">
        <v>0</v>
      </c>
      <c r="G167" s="224">
        <v>0</v>
      </c>
      <c r="H167" s="224">
        <v>0</v>
      </c>
      <c r="I167" s="224">
        <v>0</v>
      </c>
      <c r="J167" s="224">
        <v>0</v>
      </c>
      <c r="K167" s="224">
        <v>12336.48</v>
      </c>
      <c r="L167" s="224">
        <v>0</v>
      </c>
      <c r="M167" s="224">
        <v>0</v>
      </c>
      <c r="N167" s="224">
        <v>0</v>
      </c>
      <c r="O167" s="224">
        <v>0</v>
      </c>
      <c r="P167" s="224">
        <v>0</v>
      </c>
      <c r="Q167" s="224">
        <v>0</v>
      </c>
      <c r="R167" s="225">
        <v>0</v>
      </c>
      <c r="S167" s="225">
        <v>0</v>
      </c>
      <c r="T167" s="224">
        <f t="shared" ref="T167:T172" si="58">ROUND(SUM(F167:S167),5)</f>
        <v>12336.48</v>
      </c>
      <c r="U167" s="226">
        <f t="shared" si="48"/>
        <v>0</v>
      </c>
    </row>
    <row r="168" spans="1:21" x14ac:dyDescent="0.2">
      <c r="A168" s="221"/>
      <c r="B168" s="221"/>
      <c r="C168" s="221"/>
      <c r="D168" s="221"/>
      <c r="E168" s="221" t="s">
        <v>357</v>
      </c>
      <c r="F168" s="224">
        <v>0</v>
      </c>
      <c r="G168" s="224">
        <v>0</v>
      </c>
      <c r="H168" s="224">
        <v>0</v>
      </c>
      <c r="I168" s="224">
        <v>0</v>
      </c>
      <c r="J168" s="224">
        <v>0</v>
      </c>
      <c r="K168" s="224">
        <v>23131.33</v>
      </c>
      <c r="L168" s="224">
        <v>7681.37</v>
      </c>
      <c r="M168" s="224">
        <v>8793.52</v>
      </c>
      <c r="N168" s="224">
        <v>5833.32</v>
      </c>
      <c r="O168" s="222">
        <v>5833.32</v>
      </c>
      <c r="P168" s="224">
        <v>5833.32</v>
      </c>
      <c r="Q168" s="224">
        <v>5833.32</v>
      </c>
      <c r="R168" s="225">
        <v>5833.32</v>
      </c>
      <c r="S168" s="225">
        <v>5833.32</v>
      </c>
      <c r="T168" s="224">
        <f t="shared" si="58"/>
        <v>74606.14</v>
      </c>
      <c r="U168" s="226">
        <f t="shared" si="48"/>
        <v>17499.96</v>
      </c>
    </row>
    <row r="169" spans="1:21" x14ac:dyDescent="0.2">
      <c r="A169" s="221"/>
      <c r="B169" s="221"/>
      <c r="C169" s="221"/>
      <c r="D169" s="221"/>
      <c r="E169" s="221" t="s">
        <v>358</v>
      </c>
      <c r="F169" s="224">
        <v>0</v>
      </c>
      <c r="G169" s="224">
        <v>0</v>
      </c>
      <c r="H169" s="224">
        <v>0</v>
      </c>
      <c r="I169" s="224">
        <v>0</v>
      </c>
      <c r="J169" s="224">
        <v>0</v>
      </c>
      <c r="K169" s="224">
        <v>72.48</v>
      </c>
      <c r="L169" s="224">
        <v>18.12</v>
      </c>
      <c r="M169" s="224">
        <v>9.06</v>
      </c>
      <c r="N169" s="224">
        <v>12.08</v>
      </c>
      <c r="O169" s="222">
        <v>12.08</v>
      </c>
      <c r="P169" s="224">
        <v>12.08</v>
      </c>
      <c r="Q169" s="224">
        <v>12.08</v>
      </c>
      <c r="R169" s="225">
        <v>12.08</v>
      </c>
      <c r="S169" s="225">
        <v>12.08</v>
      </c>
      <c r="T169" s="224">
        <f t="shared" si="58"/>
        <v>172.14</v>
      </c>
      <c r="U169" s="226">
        <f t="shared" si="48"/>
        <v>36.24</v>
      </c>
    </row>
    <row r="170" spans="1:21" x14ac:dyDescent="0.2">
      <c r="A170" s="221"/>
      <c r="B170" s="221"/>
      <c r="C170" s="221"/>
      <c r="D170" s="221"/>
      <c r="E170" s="221" t="s">
        <v>359</v>
      </c>
      <c r="F170" s="224">
        <v>0</v>
      </c>
      <c r="G170" s="224">
        <v>0</v>
      </c>
      <c r="H170" s="224">
        <v>0</v>
      </c>
      <c r="I170" s="224">
        <v>0</v>
      </c>
      <c r="J170" s="224">
        <v>0</v>
      </c>
      <c r="K170" s="224">
        <v>2840.96</v>
      </c>
      <c r="L170" s="224">
        <v>644.88</v>
      </c>
      <c r="M170" s="224">
        <v>672.72</v>
      </c>
      <c r="N170" s="224">
        <v>484.49</v>
      </c>
      <c r="O170" s="222">
        <v>522.75</v>
      </c>
      <c r="P170" s="224">
        <v>484.49</v>
      </c>
      <c r="Q170" s="224">
        <v>484.49</v>
      </c>
      <c r="R170" s="225">
        <v>484.49</v>
      </c>
      <c r="S170" s="225">
        <v>484.49</v>
      </c>
      <c r="T170" s="224">
        <f t="shared" si="58"/>
        <v>7103.76</v>
      </c>
      <c r="U170" s="226">
        <f t="shared" si="48"/>
        <v>1453.47</v>
      </c>
    </row>
    <row r="171" spans="1:21" x14ac:dyDescent="0.2">
      <c r="A171" s="221"/>
      <c r="B171" s="221"/>
      <c r="C171" s="221"/>
      <c r="D171" s="221"/>
      <c r="E171" s="221" t="s">
        <v>360</v>
      </c>
      <c r="F171" s="224">
        <v>0</v>
      </c>
      <c r="G171" s="224">
        <v>0</v>
      </c>
      <c r="H171" s="224">
        <v>0</v>
      </c>
      <c r="I171" s="224">
        <v>0</v>
      </c>
      <c r="J171" s="224">
        <v>0</v>
      </c>
      <c r="K171" s="224">
        <v>158.43</v>
      </c>
      <c r="L171" s="224">
        <v>35.97</v>
      </c>
      <c r="M171" s="224">
        <v>37.520000000000003</v>
      </c>
      <c r="N171" s="224">
        <v>27.02</v>
      </c>
      <c r="O171" s="222">
        <v>29.16</v>
      </c>
      <c r="P171" s="224">
        <v>27.02</v>
      </c>
      <c r="Q171" s="224">
        <v>27.02</v>
      </c>
      <c r="R171" s="225">
        <v>27.02</v>
      </c>
      <c r="S171" s="225">
        <v>27.02</v>
      </c>
      <c r="T171" s="224">
        <f t="shared" si="58"/>
        <v>396.18</v>
      </c>
      <c r="U171" s="226">
        <f t="shared" si="48"/>
        <v>81.06</v>
      </c>
    </row>
    <row r="172" spans="1:21" ht="13.5" thickBot="1" x14ac:dyDescent="0.25">
      <c r="A172" s="221"/>
      <c r="B172" s="221"/>
      <c r="C172" s="221"/>
      <c r="D172" s="221"/>
      <c r="E172" s="221" t="s">
        <v>361</v>
      </c>
      <c r="F172" s="228">
        <v>0</v>
      </c>
      <c r="G172" s="228">
        <v>0</v>
      </c>
      <c r="H172" s="228">
        <v>0</v>
      </c>
      <c r="I172" s="228">
        <v>0</v>
      </c>
      <c r="J172" s="228">
        <v>0</v>
      </c>
      <c r="K172" s="228">
        <v>245.05</v>
      </c>
      <c r="L172" s="228">
        <v>320.39999999999998</v>
      </c>
      <c r="M172" s="228">
        <v>334.2</v>
      </c>
      <c r="N172" s="228">
        <v>193.18</v>
      </c>
      <c r="O172" s="240">
        <v>8</v>
      </c>
      <c r="P172" s="228">
        <v>193.18</v>
      </c>
      <c r="Q172" s="228">
        <v>193.18</v>
      </c>
      <c r="R172" s="229">
        <v>193.18</v>
      </c>
      <c r="S172" s="229">
        <v>193.18</v>
      </c>
      <c r="T172" s="228">
        <f t="shared" si="58"/>
        <v>1873.55</v>
      </c>
      <c r="U172" s="226">
        <f t="shared" si="48"/>
        <v>579.54</v>
      </c>
    </row>
    <row r="173" spans="1:21" x14ac:dyDescent="0.2">
      <c r="A173" s="221"/>
      <c r="B173" s="221"/>
      <c r="C173" s="221"/>
      <c r="D173" s="221" t="s">
        <v>362</v>
      </c>
      <c r="E173" s="221"/>
      <c r="F173" s="224">
        <f t="shared" ref="F173:T173" si="59">ROUND(SUM(F166:F172),5)</f>
        <v>0</v>
      </c>
      <c r="G173" s="224">
        <f t="shared" si="59"/>
        <v>0</v>
      </c>
      <c r="H173" s="224">
        <f t="shared" si="59"/>
        <v>0</v>
      </c>
      <c r="I173" s="224">
        <f t="shared" si="59"/>
        <v>0</v>
      </c>
      <c r="J173" s="224">
        <f t="shared" si="59"/>
        <v>0</v>
      </c>
      <c r="K173" s="224">
        <f t="shared" si="59"/>
        <v>38784.730000000003</v>
      </c>
      <c r="L173" s="224">
        <f t="shared" si="59"/>
        <v>8700.74</v>
      </c>
      <c r="M173" s="224">
        <f t="shared" si="59"/>
        <v>9847.02</v>
      </c>
      <c r="N173" s="224">
        <f t="shared" si="59"/>
        <v>6550.09</v>
      </c>
      <c r="O173" s="224">
        <f t="shared" si="59"/>
        <v>6405.31</v>
      </c>
      <c r="P173" s="224">
        <f t="shared" si="59"/>
        <v>6550.09</v>
      </c>
      <c r="Q173" s="224">
        <f t="shared" si="59"/>
        <v>6550.09</v>
      </c>
      <c r="R173" s="225">
        <f t="shared" si="59"/>
        <v>6550.09</v>
      </c>
      <c r="S173" s="225">
        <f t="shared" si="59"/>
        <v>6550.09</v>
      </c>
      <c r="T173" s="224">
        <f t="shared" si="59"/>
        <v>96488.25</v>
      </c>
      <c r="U173" s="226">
        <f t="shared" si="48"/>
        <v>19650.27</v>
      </c>
    </row>
    <row r="174" spans="1:21" x14ac:dyDescent="0.2">
      <c r="A174" s="221"/>
      <c r="B174" s="221"/>
      <c r="C174" s="221"/>
      <c r="D174" s="221" t="s">
        <v>363</v>
      </c>
      <c r="E174" s="221"/>
      <c r="F174" s="224"/>
      <c r="G174" s="224"/>
      <c r="H174" s="224"/>
      <c r="I174" s="224"/>
      <c r="J174" s="224"/>
      <c r="K174" s="224"/>
      <c r="L174" s="224"/>
      <c r="M174" s="224"/>
      <c r="N174" s="224"/>
      <c r="O174" s="224"/>
      <c r="P174" s="224"/>
      <c r="Q174" s="224"/>
      <c r="R174" s="225"/>
      <c r="S174" s="225"/>
      <c r="T174" s="224"/>
      <c r="U174" s="226">
        <f t="shared" si="48"/>
        <v>0</v>
      </c>
    </row>
    <row r="175" spans="1:21" x14ac:dyDescent="0.2">
      <c r="A175" s="221"/>
      <c r="B175" s="221"/>
      <c r="C175" s="221"/>
      <c r="D175" s="221"/>
      <c r="E175" s="221" t="s">
        <v>364</v>
      </c>
      <c r="F175" s="224">
        <v>0</v>
      </c>
      <c r="G175" s="224">
        <v>0</v>
      </c>
      <c r="H175" s="224">
        <v>0</v>
      </c>
      <c r="I175" s="224">
        <v>0</v>
      </c>
      <c r="J175" s="224">
        <v>0</v>
      </c>
      <c r="K175" s="224">
        <v>17273.650000000001</v>
      </c>
      <c r="L175" s="224">
        <v>4420.42</v>
      </c>
      <c r="M175" s="224">
        <v>4420.42</v>
      </c>
      <c r="N175" s="224">
        <v>4420.42</v>
      </c>
      <c r="O175" s="222">
        <v>4420.42</v>
      </c>
      <c r="P175" s="224">
        <v>4420.42</v>
      </c>
      <c r="Q175" s="224">
        <v>4420.42</v>
      </c>
      <c r="R175" s="225">
        <v>4420.42</v>
      </c>
      <c r="S175" s="225">
        <v>4420.42</v>
      </c>
      <c r="T175" s="224">
        <f t="shared" ref="T175:T179" si="60">ROUND(SUM(F175:S175),5)</f>
        <v>52637.01</v>
      </c>
      <c r="U175" s="226">
        <f t="shared" si="48"/>
        <v>13261.26</v>
      </c>
    </row>
    <row r="176" spans="1:21" x14ac:dyDescent="0.2">
      <c r="A176" s="221"/>
      <c r="B176" s="221"/>
      <c r="C176" s="221"/>
      <c r="D176" s="221"/>
      <c r="E176" s="221" t="s">
        <v>365</v>
      </c>
      <c r="F176" s="224">
        <v>0</v>
      </c>
      <c r="G176" s="224">
        <v>0</v>
      </c>
      <c r="H176" s="224">
        <v>0</v>
      </c>
      <c r="I176" s="224">
        <v>0</v>
      </c>
      <c r="J176" s="224">
        <v>0</v>
      </c>
      <c r="K176" s="224">
        <v>1913.1</v>
      </c>
      <c r="L176" s="224">
        <v>556.33000000000004</v>
      </c>
      <c r="M176" s="224">
        <v>556.32000000000005</v>
      </c>
      <c r="N176" s="224">
        <v>556.32000000000005</v>
      </c>
      <c r="O176" s="222">
        <v>556.32000000000005</v>
      </c>
      <c r="P176" s="224">
        <v>556.32000000000005</v>
      </c>
      <c r="Q176" s="224">
        <v>556.32000000000005</v>
      </c>
      <c r="R176" s="225">
        <v>556.32000000000005</v>
      </c>
      <c r="S176" s="225">
        <v>556.32000000000005</v>
      </c>
      <c r="T176" s="224">
        <f t="shared" si="60"/>
        <v>6363.67</v>
      </c>
      <c r="U176" s="226">
        <f t="shared" si="48"/>
        <v>1668.96</v>
      </c>
    </row>
    <row r="177" spans="1:21" x14ac:dyDescent="0.2">
      <c r="A177" s="221"/>
      <c r="B177" s="221"/>
      <c r="C177" s="221"/>
      <c r="D177" s="221"/>
      <c r="E177" s="221" t="s">
        <v>366</v>
      </c>
      <c r="F177" s="224">
        <v>0</v>
      </c>
      <c r="G177" s="224">
        <v>0.04</v>
      </c>
      <c r="H177" s="224">
        <v>0</v>
      </c>
      <c r="I177" s="224">
        <v>0</v>
      </c>
      <c r="J177" s="224">
        <v>0</v>
      </c>
      <c r="K177" s="224">
        <v>1394.32</v>
      </c>
      <c r="L177" s="224">
        <v>327.63</v>
      </c>
      <c r="M177" s="224">
        <v>327.64</v>
      </c>
      <c r="N177" s="224">
        <v>442.38</v>
      </c>
      <c r="O177" s="222">
        <v>327.64</v>
      </c>
      <c r="P177" s="224">
        <v>442.38</v>
      </c>
      <c r="Q177" s="224">
        <v>442.38</v>
      </c>
      <c r="R177" s="225">
        <v>442.38</v>
      </c>
      <c r="S177" s="225">
        <v>442.38</v>
      </c>
      <c r="T177" s="224">
        <f t="shared" si="60"/>
        <v>4589.17</v>
      </c>
      <c r="U177" s="226">
        <f t="shared" si="48"/>
        <v>1327.1399999999999</v>
      </c>
    </row>
    <row r="178" spans="1:21" x14ac:dyDescent="0.2">
      <c r="A178" s="221"/>
      <c r="B178" s="221"/>
      <c r="C178" s="221"/>
      <c r="D178" s="221"/>
      <c r="E178" s="221" t="s">
        <v>367</v>
      </c>
      <c r="F178" s="224">
        <v>0</v>
      </c>
      <c r="G178" s="224">
        <v>0</v>
      </c>
      <c r="H178" s="224">
        <v>0</v>
      </c>
      <c r="I178" s="224">
        <v>0</v>
      </c>
      <c r="J178" s="224">
        <v>0</v>
      </c>
      <c r="K178" s="224">
        <v>79.790000000000006</v>
      </c>
      <c r="L178" s="224">
        <v>18.86</v>
      </c>
      <c r="M178" s="224">
        <v>18.86</v>
      </c>
      <c r="N178" s="224">
        <v>25.26</v>
      </c>
      <c r="O178" s="222">
        <v>18.86</v>
      </c>
      <c r="P178" s="224">
        <v>25.26</v>
      </c>
      <c r="Q178" s="224">
        <v>25.26</v>
      </c>
      <c r="R178" s="225">
        <v>25.26</v>
      </c>
      <c r="S178" s="225">
        <v>25.26</v>
      </c>
      <c r="T178" s="224">
        <f t="shared" si="60"/>
        <v>262.67</v>
      </c>
      <c r="U178" s="226">
        <f t="shared" si="48"/>
        <v>75.78</v>
      </c>
    </row>
    <row r="179" spans="1:21" ht="13.5" thickBot="1" x14ac:dyDescent="0.25">
      <c r="A179" s="221"/>
      <c r="B179" s="221"/>
      <c r="C179" s="221"/>
      <c r="D179" s="221"/>
      <c r="E179" s="221" t="s">
        <v>368</v>
      </c>
      <c r="F179" s="228">
        <v>0</v>
      </c>
      <c r="G179" s="228">
        <v>0</v>
      </c>
      <c r="H179" s="228">
        <v>0</v>
      </c>
      <c r="I179" s="228">
        <v>0</v>
      </c>
      <c r="J179" s="228">
        <v>0</v>
      </c>
      <c r="K179" s="228">
        <v>0</v>
      </c>
      <c r="L179" s="228">
        <v>167.16</v>
      </c>
      <c r="M179" s="228">
        <v>156.26</v>
      </c>
      <c r="N179" s="228">
        <v>13.09</v>
      </c>
      <c r="O179" s="240">
        <v>0</v>
      </c>
      <c r="P179" s="228">
        <v>13.09</v>
      </c>
      <c r="Q179" s="228">
        <v>13.09</v>
      </c>
      <c r="R179" s="229">
        <v>13.09</v>
      </c>
      <c r="S179" s="229">
        <v>13.09</v>
      </c>
      <c r="T179" s="228">
        <f t="shared" si="60"/>
        <v>388.87</v>
      </c>
      <c r="U179" s="226">
        <f t="shared" si="48"/>
        <v>39.269999999999996</v>
      </c>
    </row>
    <row r="180" spans="1:21" x14ac:dyDescent="0.2">
      <c r="A180" s="221"/>
      <c r="B180" s="221"/>
      <c r="C180" s="221"/>
      <c r="D180" s="221" t="s">
        <v>369</v>
      </c>
      <c r="E180" s="221"/>
      <c r="F180" s="224">
        <f t="shared" ref="F180:T180" si="61">ROUND(SUM(F174:F179),5)</f>
        <v>0</v>
      </c>
      <c r="G180" s="224">
        <f t="shared" si="61"/>
        <v>0.04</v>
      </c>
      <c r="H180" s="224">
        <f t="shared" si="61"/>
        <v>0</v>
      </c>
      <c r="I180" s="224">
        <f t="shared" si="61"/>
        <v>0</v>
      </c>
      <c r="J180" s="224">
        <f t="shared" si="61"/>
        <v>0</v>
      </c>
      <c r="K180" s="224">
        <f t="shared" si="61"/>
        <v>20660.86</v>
      </c>
      <c r="L180" s="224">
        <f t="shared" si="61"/>
        <v>5490.4</v>
      </c>
      <c r="M180" s="224">
        <f t="shared" si="61"/>
        <v>5479.5</v>
      </c>
      <c r="N180" s="224">
        <f t="shared" si="61"/>
        <v>5457.47</v>
      </c>
      <c r="O180" s="224">
        <f t="shared" si="61"/>
        <v>5323.24</v>
      </c>
      <c r="P180" s="224">
        <f t="shared" si="61"/>
        <v>5457.47</v>
      </c>
      <c r="Q180" s="224">
        <f t="shared" si="61"/>
        <v>5457.47</v>
      </c>
      <c r="R180" s="225">
        <f t="shared" si="61"/>
        <v>5457.47</v>
      </c>
      <c r="S180" s="225">
        <f t="shared" si="61"/>
        <v>5457.47</v>
      </c>
      <c r="T180" s="224">
        <f t="shared" si="61"/>
        <v>64241.39</v>
      </c>
      <c r="U180" s="226">
        <f t="shared" si="48"/>
        <v>16372.41</v>
      </c>
    </row>
    <row r="181" spans="1:21" x14ac:dyDescent="0.2">
      <c r="A181" s="221"/>
      <c r="B181" s="221"/>
      <c r="C181" s="221"/>
      <c r="D181" s="221" t="s">
        <v>370</v>
      </c>
      <c r="E181" s="221"/>
      <c r="F181" s="224"/>
      <c r="G181" s="224"/>
      <c r="H181" s="224"/>
      <c r="I181" s="224"/>
      <c r="J181" s="224"/>
      <c r="K181" s="224"/>
      <c r="L181" s="224"/>
      <c r="M181" s="224"/>
      <c r="N181" s="224"/>
      <c r="O181" s="224"/>
      <c r="P181" s="224"/>
      <c r="Q181" s="224"/>
      <c r="R181" s="225"/>
      <c r="S181" s="225"/>
      <c r="T181" s="224"/>
      <c r="U181" s="226">
        <f t="shared" si="48"/>
        <v>0</v>
      </c>
    </row>
    <row r="182" spans="1:21" x14ac:dyDescent="0.2">
      <c r="A182" s="221"/>
      <c r="B182" s="221"/>
      <c r="C182" s="221"/>
      <c r="D182" s="221"/>
      <c r="E182" s="221" t="s">
        <v>371</v>
      </c>
      <c r="F182" s="224">
        <v>0</v>
      </c>
      <c r="G182" s="224">
        <v>0</v>
      </c>
      <c r="H182" s="224">
        <v>0</v>
      </c>
      <c r="I182" s="224">
        <v>0</v>
      </c>
      <c r="J182" s="224">
        <v>0</v>
      </c>
      <c r="K182" s="224">
        <v>4691.43</v>
      </c>
      <c r="L182" s="224">
        <v>1193.52</v>
      </c>
      <c r="M182" s="224">
        <v>1193.52</v>
      </c>
      <c r="N182" s="224">
        <v>1193.52</v>
      </c>
      <c r="O182" s="222">
        <v>1193.52</v>
      </c>
      <c r="P182" s="224">
        <v>0</v>
      </c>
      <c r="Q182" s="224">
        <v>0</v>
      </c>
      <c r="R182" s="225">
        <v>0</v>
      </c>
      <c r="S182" s="225">
        <v>0</v>
      </c>
      <c r="T182" s="224">
        <f t="shared" ref="T182:T186" si="62">ROUND(SUM(F182:S182),5)</f>
        <v>9465.51</v>
      </c>
      <c r="U182" s="226">
        <f t="shared" si="48"/>
        <v>0</v>
      </c>
    </row>
    <row r="183" spans="1:21" x14ac:dyDescent="0.2">
      <c r="A183" s="221"/>
      <c r="B183" s="221"/>
      <c r="C183" s="221"/>
      <c r="D183" s="221"/>
      <c r="E183" s="221" t="s">
        <v>372</v>
      </c>
      <c r="F183" s="224">
        <v>0</v>
      </c>
      <c r="G183" s="224">
        <v>0</v>
      </c>
      <c r="H183" s="224">
        <v>0</v>
      </c>
      <c r="I183" s="224">
        <v>0</v>
      </c>
      <c r="J183" s="224">
        <v>0</v>
      </c>
      <c r="K183" s="224">
        <v>474.7</v>
      </c>
      <c r="L183" s="224">
        <v>128.19999999999999</v>
      </c>
      <c r="M183" s="224">
        <v>128.19999999999999</v>
      </c>
      <c r="N183" s="224">
        <v>128.19999999999999</v>
      </c>
      <c r="O183" s="222">
        <v>128.19999999999999</v>
      </c>
      <c r="P183" s="224">
        <v>0</v>
      </c>
      <c r="Q183" s="224">
        <v>0</v>
      </c>
      <c r="R183" s="225">
        <v>0</v>
      </c>
      <c r="S183" s="225">
        <v>0</v>
      </c>
      <c r="T183" s="224">
        <f t="shared" si="62"/>
        <v>987.5</v>
      </c>
      <c r="U183" s="226">
        <f t="shared" si="48"/>
        <v>0</v>
      </c>
    </row>
    <row r="184" spans="1:21" x14ac:dyDescent="0.2">
      <c r="A184" s="221"/>
      <c r="B184" s="221"/>
      <c r="C184" s="221"/>
      <c r="D184" s="221"/>
      <c r="E184" s="221" t="s">
        <v>373</v>
      </c>
      <c r="F184" s="224">
        <v>0</v>
      </c>
      <c r="G184" s="224">
        <v>0</v>
      </c>
      <c r="H184" s="224">
        <v>0</v>
      </c>
      <c r="I184" s="224">
        <v>0</v>
      </c>
      <c r="J184" s="224">
        <v>0</v>
      </c>
      <c r="K184" s="224">
        <v>394.21</v>
      </c>
      <c r="L184" s="224">
        <v>88.89</v>
      </c>
      <c r="M184" s="224">
        <v>88.89</v>
      </c>
      <c r="N184" s="224">
        <v>88.88</v>
      </c>
      <c r="O184" s="222">
        <v>88.89</v>
      </c>
      <c r="P184" s="224">
        <v>0</v>
      </c>
      <c r="Q184" s="224">
        <v>0</v>
      </c>
      <c r="R184" s="225">
        <v>0</v>
      </c>
      <c r="S184" s="225">
        <v>0</v>
      </c>
      <c r="T184" s="224">
        <f t="shared" si="62"/>
        <v>749.76</v>
      </c>
      <c r="U184" s="226">
        <f t="shared" si="48"/>
        <v>0</v>
      </c>
    </row>
    <row r="185" spans="1:21" x14ac:dyDescent="0.2">
      <c r="A185" s="221"/>
      <c r="B185" s="221"/>
      <c r="C185" s="221"/>
      <c r="D185" s="221"/>
      <c r="E185" s="221" t="s">
        <v>374</v>
      </c>
      <c r="F185" s="224">
        <v>0</v>
      </c>
      <c r="G185" s="224">
        <v>0</v>
      </c>
      <c r="H185" s="224">
        <v>0</v>
      </c>
      <c r="I185" s="224">
        <v>0</v>
      </c>
      <c r="J185" s="224">
        <v>0</v>
      </c>
      <c r="K185" s="224">
        <v>0</v>
      </c>
      <c r="L185" s="224">
        <v>5.0999999999999996</v>
      </c>
      <c r="M185" s="224">
        <v>5.0999999999999996</v>
      </c>
      <c r="N185" s="224">
        <v>5.0999999999999996</v>
      </c>
      <c r="O185" s="222">
        <v>5.0999999999999996</v>
      </c>
      <c r="P185" s="224">
        <v>0</v>
      </c>
      <c r="Q185" s="224">
        <v>0</v>
      </c>
      <c r="R185" s="225">
        <v>0</v>
      </c>
      <c r="S185" s="225">
        <v>0</v>
      </c>
      <c r="T185" s="224">
        <f t="shared" si="62"/>
        <v>20.399999999999999</v>
      </c>
      <c r="U185" s="226">
        <f t="shared" si="48"/>
        <v>0</v>
      </c>
    </row>
    <row r="186" spans="1:21" ht="13.5" thickBot="1" x14ac:dyDescent="0.25">
      <c r="A186" s="221"/>
      <c r="B186" s="221"/>
      <c r="C186" s="221"/>
      <c r="D186" s="221"/>
      <c r="E186" s="221" t="s">
        <v>375</v>
      </c>
      <c r="F186" s="228">
        <v>0</v>
      </c>
      <c r="G186" s="228">
        <v>0</v>
      </c>
      <c r="H186" s="228">
        <v>0</v>
      </c>
      <c r="I186" s="228">
        <v>0</v>
      </c>
      <c r="J186" s="228">
        <v>0</v>
      </c>
      <c r="K186" s="228">
        <v>0</v>
      </c>
      <c r="L186" s="228">
        <v>45.17</v>
      </c>
      <c r="M186" s="228">
        <v>43.37</v>
      </c>
      <c r="N186" s="228">
        <v>12.41</v>
      </c>
      <c r="O186" s="240">
        <v>0</v>
      </c>
      <c r="P186" s="228">
        <v>0</v>
      </c>
      <c r="Q186" s="228">
        <v>0</v>
      </c>
      <c r="R186" s="229">
        <v>0</v>
      </c>
      <c r="S186" s="229">
        <v>0</v>
      </c>
      <c r="T186" s="228">
        <f t="shared" si="62"/>
        <v>100.95</v>
      </c>
      <c r="U186" s="226">
        <f t="shared" si="48"/>
        <v>0</v>
      </c>
    </row>
    <row r="187" spans="1:21" x14ac:dyDescent="0.2">
      <c r="A187" s="221"/>
      <c r="B187" s="221"/>
      <c r="C187" s="221"/>
      <c r="D187" s="221" t="s">
        <v>376</v>
      </c>
      <c r="E187" s="221"/>
      <c r="F187" s="224">
        <f t="shared" ref="F187:T187" si="63">ROUND(SUM(F181:F186),5)</f>
        <v>0</v>
      </c>
      <c r="G187" s="224">
        <f t="shared" si="63"/>
        <v>0</v>
      </c>
      <c r="H187" s="224">
        <f t="shared" si="63"/>
        <v>0</v>
      </c>
      <c r="I187" s="224">
        <f t="shared" si="63"/>
        <v>0</v>
      </c>
      <c r="J187" s="224">
        <f t="shared" si="63"/>
        <v>0</v>
      </c>
      <c r="K187" s="224">
        <f t="shared" si="63"/>
        <v>5560.34</v>
      </c>
      <c r="L187" s="224">
        <f t="shared" si="63"/>
        <v>1460.88</v>
      </c>
      <c r="M187" s="224">
        <f t="shared" si="63"/>
        <v>1459.08</v>
      </c>
      <c r="N187" s="224">
        <f t="shared" si="63"/>
        <v>1428.11</v>
      </c>
      <c r="O187" s="224">
        <f t="shared" si="63"/>
        <v>1415.71</v>
      </c>
      <c r="P187" s="224">
        <f t="shared" si="63"/>
        <v>0</v>
      </c>
      <c r="Q187" s="224">
        <f t="shared" si="63"/>
        <v>0</v>
      </c>
      <c r="R187" s="225">
        <f t="shared" si="63"/>
        <v>0</v>
      </c>
      <c r="S187" s="225">
        <f t="shared" si="63"/>
        <v>0</v>
      </c>
      <c r="T187" s="224">
        <f t="shared" si="63"/>
        <v>11324.12</v>
      </c>
      <c r="U187" s="226">
        <f t="shared" si="48"/>
        <v>0</v>
      </c>
    </row>
    <row r="188" spans="1:21" x14ac:dyDescent="0.2">
      <c r="A188" s="221"/>
      <c r="B188" s="221"/>
      <c r="C188" s="221"/>
      <c r="D188" s="221" t="s">
        <v>377</v>
      </c>
      <c r="E188" s="221"/>
      <c r="F188" s="224"/>
      <c r="G188" s="224"/>
      <c r="H188" s="224"/>
      <c r="I188" s="224"/>
      <c r="J188" s="224"/>
      <c r="K188" s="224"/>
      <c r="L188" s="224"/>
      <c r="M188" s="224"/>
      <c r="N188" s="224"/>
      <c r="O188" s="224"/>
      <c r="P188" s="224"/>
      <c r="Q188" s="224"/>
      <c r="R188" s="225"/>
      <c r="S188" s="225"/>
      <c r="T188" s="224"/>
      <c r="U188" s="226">
        <f t="shared" si="48"/>
        <v>0</v>
      </c>
    </row>
    <row r="189" spans="1:21" ht="13.5" thickBot="1" x14ac:dyDescent="0.25">
      <c r="A189" s="221"/>
      <c r="B189" s="221"/>
      <c r="C189" s="221"/>
      <c r="D189" s="221"/>
      <c r="E189" s="221" t="s">
        <v>378</v>
      </c>
      <c r="F189" s="228">
        <v>0</v>
      </c>
      <c r="G189" s="228">
        <v>0</v>
      </c>
      <c r="H189" s="228">
        <v>0</v>
      </c>
      <c r="I189" s="228">
        <v>0</v>
      </c>
      <c r="J189" s="228">
        <v>0</v>
      </c>
      <c r="K189" s="228">
        <v>1473.2</v>
      </c>
      <c r="L189" s="228">
        <v>0</v>
      </c>
      <c r="M189" s="228">
        <v>0</v>
      </c>
      <c r="N189" s="228">
        <v>0</v>
      </c>
      <c r="O189" s="228">
        <v>0</v>
      </c>
      <c r="P189" s="228">
        <v>0</v>
      </c>
      <c r="Q189" s="228">
        <v>0</v>
      </c>
      <c r="R189" s="229">
        <v>0</v>
      </c>
      <c r="S189" s="229">
        <v>0</v>
      </c>
      <c r="T189" s="228">
        <f>ROUND(SUM(F189:S189),5)</f>
        <v>1473.2</v>
      </c>
      <c r="U189" s="226">
        <f t="shared" si="48"/>
        <v>0</v>
      </c>
    </row>
    <row r="190" spans="1:21" x14ac:dyDescent="0.2">
      <c r="A190" s="221"/>
      <c r="B190" s="221"/>
      <c r="C190" s="221"/>
      <c r="D190" s="221" t="s">
        <v>379</v>
      </c>
      <c r="E190" s="221"/>
      <c r="F190" s="224">
        <f t="shared" ref="F190:T190" si="64">ROUND(SUM(F188:F189),5)</f>
        <v>0</v>
      </c>
      <c r="G190" s="224">
        <f t="shared" si="64"/>
        <v>0</v>
      </c>
      <c r="H190" s="224">
        <f t="shared" si="64"/>
        <v>0</v>
      </c>
      <c r="I190" s="224">
        <f t="shared" si="64"/>
        <v>0</v>
      </c>
      <c r="J190" s="224">
        <f t="shared" si="64"/>
        <v>0</v>
      </c>
      <c r="K190" s="224">
        <f t="shared" si="64"/>
        <v>1473.2</v>
      </c>
      <c r="L190" s="224">
        <f t="shared" si="64"/>
        <v>0</v>
      </c>
      <c r="M190" s="224">
        <f t="shared" si="64"/>
        <v>0</v>
      </c>
      <c r="N190" s="224">
        <f t="shared" si="64"/>
        <v>0</v>
      </c>
      <c r="O190" s="224">
        <f t="shared" si="64"/>
        <v>0</v>
      </c>
      <c r="P190" s="224">
        <f t="shared" si="64"/>
        <v>0</v>
      </c>
      <c r="Q190" s="224">
        <f t="shared" si="64"/>
        <v>0</v>
      </c>
      <c r="R190" s="225">
        <f t="shared" si="64"/>
        <v>0</v>
      </c>
      <c r="S190" s="225">
        <f t="shared" si="64"/>
        <v>0</v>
      </c>
      <c r="T190" s="224">
        <f t="shared" si="64"/>
        <v>1473.2</v>
      </c>
      <c r="U190" s="226">
        <f t="shared" si="48"/>
        <v>0</v>
      </c>
    </row>
    <row r="191" spans="1:21" x14ac:dyDescent="0.2">
      <c r="A191" s="221"/>
      <c r="B191" s="221"/>
      <c r="C191" s="221"/>
      <c r="D191" s="221" t="s">
        <v>380</v>
      </c>
      <c r="E191" s="221"/>
      <c r="F191" s="224"/>
      <c r="G191" s="224"/>
      <c r="H191" s="224"/>
      <c r="I191" s="224"/>
      <c r="J191" s="224"/>
      <c r="K191" s="224"/>
      <c r="L191" s="224"/>
      <c r="M191" s="224"/>
      <c r="N191" s="224"/>
      <c r="O191" s="224"/>
      <c r="P191" s="224"/>
      <c r="Q191" s="224"/>
      <c r="R191" s="225"/>
      <c r="S191" s="225"/>
      <c r="T191" s="224"/>
      <c r="U191" s="226">
        <f t="shared" si="48"/>
        <v>0</v>
      </c>
    </row>
    <row r="192" spans="1:21" ht="13.5" thickBot="1" x14ac:dyDescent="0.25">
      <c r="A192" s="221"/>
      <c r="B192" s="221"/>
      <c r="C192" s="221"/>
      <c r="D192" s="221"/>
      <c r="E192" s="221" t="s">
        <v>381</v>
      </c>
      <c r="F192" s="228">
        <v>0</v>
      </c>
      <c r="G192" s="228">
        <v>0</v>
      </c>
      <c r="H192" s="228">
        <v>0</v>
      </c>
      <c r="I192" s="228">
        <v>0</v>
      </c>
      <c r="J192" s="228">
        <v>0</v>
      </c>
      <c r="K192" s="228">
        <v>0</v>
      </c>
      <c r="L192" s="228">
        <v>0</v>
      </c>
      <c r="M192" s="228">
        <v>0</v>
      </c>
      <c r="N192" s="228">
        <v>10260</v>
      </c>
      <c r="O192" s="228"/>
      <c r="P192" s="228">
        <v>2500</v>
      </c>
      <c r="Q192" s="228">
        <v>2500</v>
      </c>
      <c r="R192" s="229">
        <v>2500</v>
      </c>
      <c r="S192" s="229">
        <v>2500</v>
      </c>
      <c r="T192" s="228">
        <f>ROUND(SUM(F192:S192),5)</f>
        <v>20260</v>
      </c>
      <c r="U192" s="226">
        <f t="shared" si="48"/>
        <v>7500</v>
      </c>
    </row>
    <row r="193" spans="1:21" x14ac:dyDescent="0.2">
      <c r="A193" s="221"/>
      <c r="B193" s="221"/>
      <c r="C193" s="221"/>
      <c r="D193" s="221" t="s">
        <v>382</v>
      </c>
      <c r="E193" s="221"/>
      <c r="F193" s="224">
        <f t="shared" ref="F193:T193" si="65">ROUND(SUM(F191:F192),5)</f>
        <v>0</v>
      </c>
      <c r="G193" s="224">
        <f t="shared" si="65"/>
        <v>0</v>
      </c>
      <c r="H193" s="224">
        <f t="shared" si="65"/>
        <v>0</v>
      </c>
      <c r="I193" s="224">
        <f t="shared" si="65"/>
        <v>0</v>
      </c>
      <c r="J193" s="224">
        <f t="shared" si="65"/>
        <v>0</v>
      </c>
      <c r="K193" s="224">
        <f t="shared" si="65"/>
        <v>0</v>
      </c>
      <c r="L193" s="224">
        <f t="shared" si="65"/>
        <v>0</v>
      </c>
      <c r="M193" s="224">
        <f t="shared" si="65"/>
        <v>0</v>
      </c>
      <c r="N193" s="224">
        <f t="shared" si="65"/>
        <v>10260</v>
      </c>
      <c r="O193" s="224">
        <f t="shared" si="65"/>
        <v>0</v>
      </c>
      <c r="P193" s="224">
        <f t="shared" si="65"/>
        <v>2500</v>
      </c>
      <c r="Q193" s="224">
        <f t="shared" si="65"/>
        <v>2500</v>
      </c>
      <c r="R193" s="225">
        <f t="shared" si="65"/>
        <v>2500</v>
      </c>
      <c r="S193" s="225">
        <f t="shared" si="65"/>
        <v>2500</v>
      </c>
      <c r="T193" s="224">
        <f t="shared" si="65"/>
        <v>20260</v>
      </c>
      <c r="U193" s="226">
        <f t="shared" si="48"/>
        <v>7500</v>
      </c>
    </row>
    <row r="194" spans="1:21" x14ac:dyDescent="0.2">
      <c r="A194" s="221"/>
      <c r="B194" s="221"/>
      <c r="C194" s="221"/>
      <c r="D194" s="221" t="s">
        <v>383</v>
      </c>
      <c r="E194" s="221"/>
      <c r="F194" s="224"/>
      <c r="G194" s="224"/>
      <c r="H194" s="224"/>
      <c r="I194" s="224"/>
      <c r="J194" s="224"/>
      <c r="K194" s="224"/>
      <c r="L194" s="224"/>
      <c r="M194" s="224"/>
      <c r="N194" s="224"/>
      <c r="O194" s="224"/>
      <c r="P194" s="224"/>
      <c r="Q194" s="224"/>
      <c r="R194" s="225"/>
      <c r="S194" s="225"/>
      <c r="T194" s="224"/>
      <c r="U194" s="226">
        <f t="shared" si="48"/>
        <v>0</v>
      </c>
    </row>
    <row r="195" spans="1:21" ht="13.5" thickBot="1" x14ac:dyDescent="0.25">
      <c r="A195" s="221"/>
      <c r="B195" s="221"/>
      <c r="C195" s="221"/>
      <c r="D195" s="221"/>
      <c r="E195" s="221" t="s">
        <v>381</v>
      </c>
      <c r="F195" s="228">
        <v>0</v>
      </c>
      <c r="G195" s="228">
        <v>0</v>
      </c>
      <c r="H195" s="228">
        <v>0</v>
      </c>
      <c r="I195" s="228">
        <v>0</v>
      </c>
      <c r="J195" s="228">
        <v>0</v>
      </c>
      <c r="K195" s="228">
        <v>0</v>
      </c>
      <c r="L195" s="228">
        <v>0</v>
      </c>
      <c r="M195" s="228">
        <v>0</v>
      </c>
      <c r="N195" s="228">
        <v>11200</v>
      </c>
      <c r="O195" s="228">
        <v>0</v>
      </c>
      <c r="P195" s="228">
        <v>0</v>
      </c>
      <c r="Q195" s="228">
        <v>0</v>
      </c>
      <c r="R195" s="229">
        <v>0</v>
      </c>
      <c r="S195" s="229">
        <v>0</v>
      </c>
      <c r="T195" s="228">
        <f>ROUND(SUM(F195:S195),5)</f>
        <v>11200</v>
      </c>
      <c r="U195" s="226">
        <f t="shared" si="48"/>
        <v>0</v>
      </c>
    </row>
    <row r="196" spans="1:21" x14ac:dyDescent="0.2">
      <c r="A196" s="221"/>
      <c r="B196" s="221"/>
      <c r="C196" s="221"/>
      <c r="D196" s="221" t="s">
        <v>384</v>
      </c>
      <c r="E196" s="221"/>
      <c r="F196" s="224">
        <f t="shared" ref="F196:T196" si="66">ROUND(SUM(F194:F195),5)</f>
        <v>0</v>
      </c>
      <c r="G196" s="224">
        <f t="shared" si="66"/>
        <v>0</v>
      </c>
      <c r="H196" s="224">
        <f t="shared" si="66"/>
        <v>0</v>
      </c>
      <c r="I196" s="224">
        <f t="shared" si="66"/>
        <v>0</v>
      </c>
      <c r="J196" s="224">
        <f t="shared" si="66"/>
        <v>0</v>
      </c>
      <c r="K196" s="224">
        <f t="shared" si="66"/>
        <v>0</v>
      </c>
      <c r="L196" s="224">
        <f t="shared" si="66"/>
        <v>0</v>
      </c>
      <c r="M196" s="224">
        <f t="shared" si="66"/>
        <v>0</v>
      </c>
      <c r="N196" s="224">
        <f t="shared" si="66"/>
        <v>11200</v>
      </c>
      <c r="O196" s="224">
        <f t="shared" si="66"/>
        <v>0</v>
      </c>
      <c r="P196" s="224">
        <f t="shared" si="66"/>
        <v>0</v>
      </c>
      <c r="Q196" s="224">
        <f t="shared" si="66"/>
        <v>0</v>
      </c>
      <c r="R196" s="225">
        <f t="shared" si="66"/>
        <v>0</v>
      </c>
      <c r="S196" s="225">
        <f t="shared" si="66"/>
        <v>0</v>
      </c>
      <c r="T196" s="224">
        <f t="shared" si="66"/>
        <v>11200</v>
      </c>
      <c r="U196" s="226">
        <f t="shared" si="48"/>
        <v>0</v>
      </c>
    </row>
    <row r="197" spans="1:21" x14ac:dyDescent="0.2">
      <c r="A197" s="221"/>
      <c r="B197" s="221"/>
      <c r="C197" s="221"/>
      <c r="D197" s="221" t="s">
        <v>385</v>
      </c>
      <c r="E197" s="221"/>
      <c r="F197" s="224"/>
      <c r="G197" s="224"/>
      <c r="H197" s="224"/>
      <c r="I197" s="224"/>
      <c r="J197" s="224"/>
      <c r="K197" s="224"/>
      <c r="L197" s="224"/>
      <c r="M197" s="224"/>
      <c r="N197" s="224"/>
      <c r="O197" s="224"/>
      <c r="P197" s="224"/>
      <c r="Q197" s="224"/>
      <c r="R197" s="225"/>
      <c r="S197" s="225"/>
      <c r="T197" s="224"/>
      <c r="U197" s="226">
        <f t="shared" si="48"/>
        <v>0</v>
      </c>
    </row>
    <row r="198" spans="1:21" x14ac:dyDescent="0.2">
      <c r="A198" s="221"/>
      <c r="B198" s="221"/>
      <c r="C198" s="221"/>
      <c r="D198" s="221"/>
      <c r="E198" s="221" t="s">
        <v>381</v>
      </c>
      <c r="F198" s="224">
        <v>0</v>
      </c>
      <c r="G198" s="224">
        <v>0</v>
      </c>
      <c r="H198" s="224">
        <v>0</v>
      </c>
      <c r="I198" s="224">
        <v>0</v>
      </c>
      <c r="J198" s="224">
        <v>0</v>
      </c>
      <c r="K198" s="224">
        <v>0</v>
      </c>
      <c r="L198" s="224">
        <v>0</v>
      </c>
      <c r="M198" s="224">
        <v>0</v>
      </c>
      <c r="N198" s="224">
        <v>1155.67</v>
      </c>
      <c r="O198" s="222">
        <v>4680.46</v>
      </c>
      <c r="P198" s="224">
        <v>1155.67</v>
      </c>
      <c r="Q198" s="224">
        <v>1155.67</v>
      </c>
      <c r="R198" s="225">
        <v>1155.67</v>
      </c>
      <c r="S198" s="225">
        <v>1155.67</v>
      </c>
      <c r="T198" s="224">
        <f t="shared" ref="T198:T202" si="67">ROUND(SUM(F198:S198),5)</f>
        <v>10458.81</v>
      </c>
      <c r="U198" s="226">
        <f t="shared" si="48"/>
        <v>3467.01</v>
      </c>
    </row>
    <row r="199" spans="1:21" x14ac:dyDescent="0.2">
      <c r="A199" s="221"/>
      <c r="B199" s="221"/>
      <c r="C199" s="221"/>
      <c r="D199" s="221"/>
      <c r="E199" s="221" t="s">
        <v>290</v>
      </c>
      <c r="F199" s="224">
        <v>0</v>
      </c>
      <c r="G199" s="224">
        <v>0</v>
      </c>
      <c r="H199" s="224">
        <v>0</v>
      </c>
      <c r="I199" s="224">
        <v>0</v>
      </c>
      <c r="J199" s="224">
        <v>0</v>
      </c>
      <c r="K199" s="224">
        <v>0</v>
      </c>
      <c r="L199" s="224">
        <v>0</v>
      </c>
      <c r="M199" s="224">
        <v>0</v>
      </c>
      <c r="N199" s="224">
        <v>9.06</v>
      </c>
      <c r="O199" s="222">
        <v>194.76</v>
      </c>
      <c r="P199" s="224">
        <v>9.06</v>
      </c>
      <c r="Q199" s="224">
        <v>9.06</v>
      </c>
      <c r="R199" s="225">
        <v>9.06</v>
      </c>
      <c r="S199" s="225">
        <v>9.06</v>
      </c>
      <c r="T199" s="224">
        <f t="shared" si="67"/>
        <v>240.06</v>
      </c>
      <c r="U199" s="226">
        <f t="shared" si="48"/>
        <v>27.18</v>
      </c>
    </row>
    <row r="200" spans="1:21" x14ac:dyDescent="0.2">
      <c r="A200" s="221"/>
      <c r="B200" s="221"/>
      <c r="C200" s="221"/>
      <c r="D200" s="221"/>
      <c r="E200" s="221" t="s">
        <v>291</v>
      </c>
      <c r="F200" s="224">
        <v>0</v>
      </c>
      <c r="G200" s="224">
        <v>0</v>
      </c>
      <c r="H200" s="224">
        <v>0</v>
      </c>
      <c r="I200" s="224">
        <v>0</v>
      </c>
      <c r="J200" s="224">
        <v>0</v>
      </c>
      <c r="K200" s="224">
        <v>0</v>
      </c>
      <c r="L200" s="224">
        <v>0</v>
      </c>
      <c r="M200" s="224">
        <v>0</v>
      </c>
      <c r="N200" s="224">
        <v>107.54</v>
      </c>
      <c r="O200" s="222">
        <v>361.44</v>
      </c>
      <c r="P200" s="224">
        <v>107.54</v>
      </c>
      <c r="Q200" s="224">
        <v>107.54</v>
      </c>
      <c r="R200" s="225">
        <v>107.54</v>
      </c>
      <c r="S200" s="225">
        <v>107.54</v>
      </c>
      <c r="T200" s="224">
        <f t="shared" si="67"/>
        <v>899.14</v>
      </c>
      <c r="U200" s="226">
        <f t="shared" ref="U200:U263" si="68">SUM(Q200:S200)</f>
        <v>322.62</v>
      </c>
    </row>
    <row r="201" spans="1:21" x14ac:dyDescent="0.2">
      <c r="A201" s="221"/>
      <c r="B201" s="221"/>
      <c r="C201" s="221"/>
      <c r="D201" s="221"/>
      <c r="E201" s="221" t="s">
        <v>292</v>
      </c>
      <c r="F201" s="224">
        <v>0</v>
      </c>
      <c r="G201" s="224">
        <v>0</v>
      </c>
      <c r="H201" s="224">
        <v>0</v>
      </c>
      <c r="I201" s="224">
        <v>0</v>
      </c>
      <c r="J201" s="224">
        <v>0</v>
      </c>
      <c r="K201" s="224">
        <v>0</v>
      </c>
      <c r="L201" s="224">
        <v>0</v>
      </c>
      <c r="M201" s="224">
        <v>0</v>
      </c>
      <c r="N201" s="224">
        <v>6</v>
      </c>
      <c r="O201" s="222">
        <v>19.97</v>
      </c>
      <c r="P201" s="224">
        <v>6</v>
      </c>
      <c r="Q201" s="224">
        <v>6</v>
      </c>
      <c r="R201" s="225">
        <v>6</v>
      </c>
      <c r="S201" s="225">
        <v>6</v>
      </c>
      <c r="T201" s="224">
        <f t="shared" si="67"/>
        <v>49.97</v>
      </c>
      <c r="U201" s="226">
        <f t="shared" si="68"/>
        <v>18</v>
      </c>
    </row>
    <row r="202" spans="1:21" ht="13.5" thickBot="1" x14ac:dyDescent="0.25">
      <c r="A202" s="221"/>
      <c r="B202" s="221"/>
      <c r="C202" s="221"/>
      <c r="D202" s="221"/>
      <c r="E202" s="221" t="s">
        <v>293</v>
      </c>
      <c r="F202" s="228">
        <v>0</v>
      </c>
      <c r="G202" s="228">
        <v>0</v>
      </c>
      <c r="H202" s="228">
        <v>0</v>
      </c>
      <c r="I202" s="228">
        <v>0</v>
      </c>
      <c r="J202" s="228">
        <v>0</v>
      </c>
      <c r="K202" s="228">
        <v>0</v>
      </c>
      <c r="L202" s="228">
        <v>0</v>
      </c>
      <c r="M202" s="228">
        <v>0</v>
      </c>
      <c r="N202" s="228">
        <v>53.41</v>
      </c>
      <c r="O202" s="240">
        <v>170.64</v>
      </c>
      <c r="P202" s="228">
        <v>53.41</v>
      </c>
      <c r="Q202" s="228">
        <v>53.41</v>
      </c>
      <c r="R202" s="229">
        <v>53.41</v>
      </c>
      <c r="S202" s="229">
        <v>53.41</v>
      </c>
      <c r="T202" s="228">
        <f t="shared" si="67"/>
        <v>437.69</v>
      </c>
      <c r="U202" s="226">
        <f t="shared" si="68"/>
        <v>160.22999999999999</v>
      </c>
    </row>
    <row r="203" spans="1:21" x14ac:dyDescent="0.2">
      <c r="A203" s="221"/>
      <c r="B203" s="221"/>
      <c r="C203" s="221"/>
      <c r="D203" s="221" t="s">
        <v>386</v>
      </c>
      <c r="E203" s="221"/>
      <c r="F203" s="224">
        <f t="shared" ref="F203:T203" si="69">ROUND(SUM(F197:F202),5)</f>
        <v>0</v>
      </c>
      <c r="G203" s="224">
        <f t="shared" si="69"/>
        <v>0</v>
      </c>
      <c r="H203" s="224">
        <f t="shared" si="69"/>
        <v>0</v>
      </c>
      <c r="I203" s="224">
        <f t="shared" si="69"/>
        <v>0</v>
      </c>
      <c r="J203" s="224">
        <f t="shared" si="69"/>
        <v>0</v>
      </c>
      <c r="K203" s="224">
        <f t="shared" si="69"/>
        <v>0</v>
      </c>
      <c r="L203" s="224">
        <f t="shared" si="69"/>
        <v>0</v>
      </c>
      <c r="M203" s="224">
        <f t="shared" si="69"/>
        <v>0</v>
      </c>
      <c r="N203" s="224">
        <f t="shared" si="69"/>
        <v>1331.68</v>
      </c>
      <c r="O203" s="224">
        <f t="shared" si="69"/>
        <v>5427.27</v>
      </c>
      <c r="P203" s="224">
        <f t="shared" si="69"/>
        <v>1331.68</v>
      </c>
      <c r="Q203" s="224">
        <f t="shared" si="69"/>
        <v>1331.68</v>
      </c>
      <c r="R203" s="225">
        <f t="shared" si="69"/>
        <v>1331.68</v>
      </c>
      <c r="S203" s="225">
        <f t="shared" si="69"/>
        <v>1331.68</v>
      </c>
      <c r="T203" s="224">
        <f t="shared" si="69"/>
        <v>12085.67</v>
      </c>
      <c r="U203" s="226">
        <f t="shared" si="68"/>
        <v>3995.04</v>
      </c>
    </row>
    <row r="204" spans="1:21" x14ac:dyDescent="0.2">
      <c r="A204" s="221"/>
      <c r="B204" s="221"/>
      <c r="C204" s="221"/>
      <c r="D204" s="221" t="s">
        <v>387</v>
      </c>
      <c r="E204" s="221"/>
      <c r="F204" s="224"/>
      <c r="G204" s="224"/>
      <c r="H204" s="224"/>
      <c r="I204" s="224"/>
      <c r="J204" s="224"/>
      <c r="K204" s="224"/>
      <c r="L204" s="224"/>
      <c r="M204" s="224"/>
      <c r="N204" s="224"/>
      <c r="O204" s="224"/>
      <c r="P204" s="224"/>
      <c r="Q204" s="224"/>
      <c r="R204" s="225"/>
      <c r="S204" s="225"/>
      <c r="T204" s="224"/>
      <c r="U204" s="226">
        <f t="shared" si="68"/>
        <v>0</v>
      </c>
    </row>
    <row r="205" spans="1:21" x14ac:dyDescent="0.2">
      <c r="A205" s="221"/>
      <c r="B205" s="221"/>
      <c r="C205" s="221"/>
      <c r="D205" s="221"/>
      <c r="E205" s="221" t="s">
        <v>388</v>
      </c>
      <c r="F205" s="224">
        <v>0</v>
      </c>
      <c r="G205" s="224">
        <v>0</v>
      </c>
      <c r="H205" s="224">
        <v>7853.75</v>
      </c>
      <c r="I205" s="224">
        <v>7853.76</v>
      </c>
      <c r="J205" s="224">
        <v>7853.76</v>
      </c>
      <c r="K205" s="224">
        <v>-23561.27</v>
      </c>
      <c r="L205" s="224">
        <v>1000</v>
      </c>
      <c r="M205" s="224">
        <v>0</v>
      </c>
      <c r="N205" s="224">
        <v>0</v>
      </c>
      <c r="O205" s="224">
        <v>0</v>
      </c>
      <c r="P205" s="224">
        <v>1193.52</v>
      </c>
      <c r="Q205" s="224">
        <v>1193.52</v>
      </c>
      <c r="R205" s="225">
        <v>0</v>
      </c>
      <c r="S205" s="225">
        <v>0</v>
      </c>
      <c r="T205" s="224">
        <f t="shared" ref="T205:T209" si="70">ROUND(SUM(F205:S205),5)</f>
        <v>3387.04</v>
      </c>
      <c r="U205" s="226">
        <f t="shared" si="68"/>
        <v>1193.52</v>
      </c>
    </row>
    <row r="206" spans="1:21" x14ac:dyDescent="0.2">
      <c r="A206" s="221"/>
      <c r="B206" s="221"/>
      <c r="C206" s="221"/>
      <c r="D206" s="221"/>
      <c r="E206" s="221" t="s">
        <v>389</v>
      </c>
      <c r="F206" s="224">
        <v>0</v>
      </c>
      <c r="G206" s="224">
        <v>0</v>
      </c>
      <c r="H206" s="224">
        <v>824.34</v>
      </c>
      <c r="I206" s="224">
        <v>844.64</v>
      </c>
      <c r="J206" s="224">
        <v>844.64</v>
      </c>
      <c r="K206" s="224">
        <v>-2513.62</v>
      </c>
      <c r="L206" s="224">
        <v>0</v>
      </c>
      <c r="M206" s="224">
        <v>0</v>
      </c>
      <c r="N206" s="224">
        <v>0</v>
      </c>
      <c r="O206" s="224">
        <v>0</v>
      </c>
      <c r="P206" s="224">
        <v>128.19999999999999</v>
      </c>
      <c r="Q206" s="224">
        <v>128.19999999999999</v>
      </c>
      <c r="R206" s="225">
        <v>0</v>
      </c>
      <c r="S206" s="225">
        <v>0</v>
      </c>
      <c r="T206" s="224">
        <f t="shared" si="70"/>
        <v>256.39999999999998</v>
      </c>
      <c r="U206" s="226">
        <f t="shared" si="68"/>
        <v>128.19999999999999</v>
      </c>
    </row>
    <row r="207" spans="1:21" x14ac:dyDescent="0.2">
      <c r="A207" s="221"/>
      <c r="B207" s="221"/>
      <c r="C207" s="221"/>
      <c r="D207" s="221"/>
      <c r="E207" s="221" t="s">
        <v>390</v>
      </c>
      <c r="F207" s="224">
        <v>0</v>
      </c>
      <c r="G207" s="224">
        <v>0</v>
      </c>
      <c r="H207" s="224">
        <v>585.28</v>
      </c>
      <c r="I207" s="224">
        <v>584.88</v>
      </c>
      <c r="J207" s="224">
        <v>669.43</v>
      </c>
      <c r="K207" s="224">
        <v>-1839.59</v>
      </c>
      <c r="L207" s="224">
        <v>76.52</v>
      </c>
      <c r="M207" s="224">
        <v>0</v>
      </c>
      <c r="N207" s="224">
        <v>0</v>
      </c>
      <c r="O207" s="224">
        <v>0</v>
      </c>
      <c r="P207" s="224">
        <v>88.88</v>
      </c>
      <c r="Q207" s="224">
        <v>88.88</v>
      </c>
      <c r="R207" s="225">
        <v>0</v>
      </c>
      <c r="S207" s="225">
        <v>0</v>
      </c>
      <c r="T207" s="224">
        <f t="shared" si="70"/>
        <v>254.28</v>
      </c>
      <c r="U207" s="226">
        <f t="shared" si="68"/>
        <v>88.88</v>
      </c>
    </row>
    <row r="208" spans="1:21" x14ac:dyDescent="0.2">
      <c r="A208" s="221"/>
      <c r="B208" s="221"/>
      <c r="C208" s="221"/>
      <c r="D208" s="221"/>
      <c r="E208" s="221" t="s">
        <v>391</v>
      </c>
      <c r="F208" s="224">
        <v>0</v>
      </c>
      <c r="G208" s="224">
        <v>0</v>
      </c>
      <c r="H208" s="224">
        <v>33.520000000000003</v>
      </c>
      <c r="I208" s="224">
        <v>33.520000000000003</v>
      </c>
      <c r="J208" s="224">
        <v>38.24</v>
      </c>
      <c r="K208" s="224">
        <v>-105.28</v>
      </c>
      <c r="L208" s="224">
        <v>4.28</v>
      </c>
      <c r="M208" s="224">
        <v>0</v>
      </c>
      <c r="N208" s="224">
        <v>0</v>
      </c>
      <c r="O208" s="224">
        <v>0</v>
      </c>
      <c r="P208" s="224">
        <v>5.0999999999999996</v>
      </c>
      <c r="Q208" s="224">
        <v>5.0999999999999996</v>
      </c>
      <c r="R208" s="225">
        <v>0</v>
      </c>
      <c r="S208" s="225">
        <v>0</v>
      </c>
      <c r="T208" s="224">
        <f t="shared" si="70"/>
        <v>14.48</v>
      </c>
      <c r="U208" s="226">
        <f t="shared" si="68"/>
        <v>5.0999999999999996</v>
      </c>
    </row>
    <row r="209" spans="1:21" ht="13.5" thickBot="1" x14ac:dyDescent="0.25">
      <c r="A209" s="221"/>
      <c r="B209" s="221"/>
      <c r="C209" s="221"/>
      <c r="D209" s="221"/>
      <c r="E209" s="221" t="s">
        <v>392</v>
      </c>
      <c r="F209" s="224">
        <v>0</v>
      </c>
      <c r="G209" s="224">
        <v>0</v>
      </c>
      <c r="H209" s="224">
        <v>0</v>
      </c>
      <c r="I209" s="224">
        <v>0</v>
      </c>
      <c r="J209" s="224">
        <v>0</v>
      </c>
      <c r="K209" s="224">
        <v>0</v>
      </c>
      <c r="L209" s="224">
        <v>38</v>
      </c>
      <c r="M209" s="224">
        <v>0</v>
      </c>
      <c r="N209" s="224">
        <v>0</v>
      </c>
      <c r="O209" s="228">
        <v>0</v>
      </c>
      <c r="P209" s="228">
        <v>12.41</v>
      </c>
      <c r="Q209" s="228">
        <v>12.41</v>
      </c>
      <c r="R209" s="225">
        <v>0</v>
      </c>
      <c r="S209" s="225">
        <v>0</v>
      </c>
      <c r="T209" s="224">
        <f t="shared" si="70"/>
        <v>62.82</v>
      </c>
      <c r="U209" s="226">
        <f t="shared" si="68"/>
        <v>12.41</v>
      </c>
    </row>
    <row r="210" spans="1:21" ht="13.5" thickBot="1" x14ac:dyDescent="0.25">
      <c r="A210" s="221"/>
      <c r="B210" s="221"/>
      <c r="C210" s="221"/>
      <c r="D210" s="221" t="s">
        <v>393</v>
      </c>
      <c r="E210" s="221"/>
      <c r="F210" s="237">
        <f t="shared" ref="F210:T210" si="71">ROUND(SUM(F204:F209),5)</f>
        <v>0</v>
      </c>
      <c r="G210" s="237">
        <f t="shared" si="71"/>
        <v>0</v>
      </c>
      <c r="H210" s="237">
        <f t="shared" si="71"/>
        <v>9296.89</v>
      </c>
      <c r="I210" s="237">
        <f t="shared" si="71"/>
        <v>9316.7999999999993</v>
      </c>
      <c r="J210" s="237">
        <f t="shared" si="71"/>
        <v>9406.07</v>
      </c>
      <c r="K210" s="237">
        <f t="shared" si="71"/>
        <v>-28019.759999999998</v>
      </c>
      <c r="L210" s="237">
        <f t="shared" si="71"/>
        <v>1118.8</v>
      </c>
      <c r="M210" s="237">
        <f t="shared" si="71"/>
        <v>0</v>
      </c>
      <c r="N210" s="237">
        <f t="shared" si="71"/>
        <v>0</v>
      </c>
      <c r="O210" s="237">
        <f t="shared" si="71"/>
        <v>0</v>
      </c>
      <c r="P210" s="237">
        <f t="shared" si="71"/>
        <v>1428.11</v>
      </c>
      <c r="Q210" s="237">
        <f t="shared" si="71"/>
        <v>1428.11</v>
      </c>
      <c r="R210" s="238">
        <f t="shared" si="71"/>
        <v>0</v>
      </c>
      <c r="S210" s="238">
        <f t="shared" si="71"/>
        <v>0</v>
      </c>
      <c r="T210" s="237">
        <f t="shared" si="71"/>
        <v>3975.02</v>
      </c>
      <c r="U210" s="226">
        <f t="shared" si="68"/>
        <v>1428.11</v>
      </c>
    </row>
    <row r="211" spans="1:21" x14ac:dyDescent="0.2">
      <c r="A211" s="221"/>
      <c r="B211" s="221"/>
      <c r="C211" s="221" t="s">
        <v>394</v>
      </c>
      <c r="D211" s="221"/>
      <c r="E211" s="221"/>
      <c r="F211" s="224">
        <f t="shared" ref="F211:T211" si="72">ROUND(F165+F173+F180+F187+F190+F193+F196+F203+F210,5)</f>
        <v>0</v>
      </c>
      <c r="G211" s="224">
        <f t="shared" si="72"/>
        <v>0.04</v>
      </c>
      <c r="H211" s="224">
        <f t="shared" si="72"/>
        <v>9296.89</v>
      </c>
      <c r="I211" s="224">
        <f t="shared" si="72"/>
        <v>9316.7999999999993</v>
      </c>
      <c r="J211" s="224">
        <f t="shared" si="72"/>
        <v>9406.07</v>
      </c>
      <c r="K211" s="224">
        <f t="shared" si="72"/>
        <v>38459.370000000003</v>
      </c>
      <c r="L211" s="224">
        <f t="shared" si="72"/>
        <v>16770.82</v>
      </c>
      <c r="M211" s="224">
        <f t="shared" si="72"/>
        <v>16785.599999999999</v>
      </c>
      <c r="N211" s="224">
        <f t="shared" si="72"/>
        <v>36227.35</v>
      </c>
      <c r="O211" s="224">
        <f t="shared" si="72"/>
        <v>18571.53</v>
      </c>
      <c r="P211" s="224">
        <f t="shared" si="72"/>
        <v>17267.349999999999</v>
      </c>
      <c r="Q211" s="224">
        <f t="shared" si="72"/>
        <v>17267.349999999999</v>
      </c>
      <c r="R211" s="225">
        <f t="shared" si="72"/>
        <v>15839.24</v>
      </c>
      <c r="S211" s="225">
        <f t="shared" si="72"/>
        <v>15839.24</v>
      </c>
      <c r="T211" s="224">
        <f t="shared" si="72"/>
        <v>221047.65</v>
      </c>
      <c r="U211" s="226">
        <f t="shared" si="68"/>
        <v>48945.829999999994</v>
      </c>
    </row>
    <row r="212" spans="1:21" x14ac:dyDescent="0.2">
      <c r="A212" s="221"/>
      <c r="B212" s="221"/>
      <c r="C212" s="221" t="s">
        <v>395</v>
      </c>
      <c r="D212" s="221"/>
      <c r="E212" s="221"/>
      <c r="F212" s="224"/>
      <c r="G212" s="224"/>
      <c r="H212" s="224"/>
      <c r="I212" s="224"/>
      <c r="J212" s="224"/>
      <c r="K212" s="224"/>
      <c r="L212" s="224"/>
      <c r="M212" s="224"/>
      <c r="N212" s="224"/>
      <c r="O212" s="224"/>
      <c r="P212" s="224"/>
      <c r="Q212" s="224"/>
      <c r="R212" s="225"/>
      <c r="S212" s="225"/>
      <c r="T212" s="224"/>
      <c r="U212" s="226">
        <f t="shared" si="68"/>
        <v>0</v>
      </c>
    </row>
    <row r="213" spans="1:21" x14ac:dyDescent="0.2">
      <c r="A213" s="221"/>
      <c r="B213" s="221"/>
      <c r="C213" s="221"/>
      <c r="D213" s="221" t="s">
        <v>396</v>
      </c>
      <c r="E213" s="221"/>
      <c r="F213" s="224">
        <v>0</v>
      </c>
      <c r="G213" s="224">
        <v>0</v>
      </c>
      <c r="H213" s="224">
        <v>0</v>
      </c>
      <c r="I213" s="224">
        <v>0</v>
      </c>
      <c r="J213" s="224">
        <v>2400</v>
      </c>
      <c r="K213" s="224">
        <v>150</v>
      </c>
      <c r="L213" s="224">
        <v>700</v>
      </c>
      <c r="M213" s="224">
        <v>-700</v>
      </c>
      <c r="N213" s="224">
        <v>285</v>
      </c>
      <c r="O213" s="224">
        <v>0</v>
      </c>
      <c r="P213" s="224">
        <v>0</v>
      </c>
      <c r="Q213" s="224">
        <v>0</v>
      </c>
      <c r="R213" s="225">
        <v>0</v>
      </c>
      <c r="S213" s="225">
        <v>0</v>
      </c>
      <c r="T213" s="224">
        <f t="shared" ref="T213:T214" si="73">ROUND(SUM(F213:S213),5)</f>
        <v>2835</v>
      </c>
      <c r="U213" s="226">
        <f t="shared" si="68"/>
        <v>0</v>
      </c>
    </row>
    <row r="214" spans="1:21" ht="13.5" thickBot="1" x14ac:dyDescent="0.25">
      <c r="A214" s="221"/>
      <c r="B214" s="221"/>
      <c r="C214" s="221"/>
      <c r="D214" s="221" t="s">
        <v>397</v>
      </c>
      <c r="E214" s="221"/>
      <c r="F214" s="228">
        <v>0</v>
      </c>
      <c r="G214" s="228">
        <v>11900</v>
      </c>
      <c r="H214" s="228">
        <v>0</v>
      </c>
      <c r="I214" s="228">
        <v>0</v>
      </c>
      <c r="J214" s="228">
        <v>3762</v>
      </c>
      <c r="K214" s="228">
        <v>200</v>
      </c>
      <c r="L214" s="228">
        <v>0</v>
      </c>
      <c r="M214" s="228">
        <v>900</v>
      </c>
      <c r="N214" s="228">
        <v>1565</v>
      </c>
      <c r="O214" s="228">
        <v>0</v>
      </c>
      <c r="P214" s="228">
        <v>0</v>
      </c>
      <c r="Q214" s="228">
        <v>0</v>
      </c>
      <c r="R214" s="229">
        <v>0</v>
      </c>
      <c r="S214" s="229">
        <v>0</v>
      </c>
      <c r="T214" s="228">
        <f t="shared" si="73"/>
        <v>18327</v>
      </c>
      <c r="U214" s="226">
        <f t="shared" si="68"/>
        <v>0</v>
      </c>
    </row>
    <row r="215" spans="1:21" x14ac:dyDescent="0.2">
      <c r="A215" s="221"/>
      <c r="B215" s="221"/>
      <c r="C215" s="221" t="s">
        <v>398</v>
      </c>
      <c r="D215" s="221"/>
      <c r="E215" s="221"/>
      <c r="F215" s="224">
        <f t="shared" ref="F215:T215" si="74">ROUND(SUM(F212:F214),5)</f>
        <v>0</v>
      </c>
      <c r="G215" s="224">
        <f t="shared" si="74"/>
        <v>11900</v>
      </c>
      <c r="H215" s="224">
        <f t="shared" si="74"/>
        <v>0</v>
      </c>
      <c r="I215" s="224">
        <f t="shared" si="74"/>
        <v>0</v>
      </c>
      <c r="J215" s="224">
        <f t="shared" si="74"/>
        <v>6162</v>
      </c>
      <c r="K215" s="224">
        <f t="shared" si="74"/>
        <v>350</v>
      </c>
      <c r="L215" s="224">
        <f t="shared" si="74"/>
        <v>700</v>
      </c>
      <c r="M215" s="224">
        <f t="shared" si="74"/>
        <v>200</v>
      </c>
      <c r="N215" s="224">
        <f t="shared" si="74"/>
        <v>1850</v>
      </c>
      <c r="O215" s="224">
        <f t="shared" si="74"/>
        <v>0</v>
      </c>
      <c r="P215" s="224">
        <f t="shared" si="74"/>
        <v>0</v>
      </c>
      <c r="Q215" s="224">
        <f t="shared" si="74"/>
        <v>0</v>
      </c>
      <c r="R215" s="225">
        <f t="shared" si="74"/>
        <v>0</v>
      </c>
      <c r="S215" s="225">
        <f t="shared" si="74"/>
        <v>0</v>
      </c>
      <c r="T215" s="224">
        <f t="shared" si="74"/>
        <v>21162</v>
      </c>
      <c r="U215" s="226">
        <f t="shared" si="68"/>
        <v>0</v>
      </c>
    </row>
    <row r="216" spans="1:21" x14ac:dyDescent="0.2">
      <c r="A216" s="221"/>
      <c r="B216" s="221"/>
      <c r="C216" s="221" t="s">
        <v>316</v>
      </c>
      <c r="D216" s="221"/>
      <c r="E216" s="221"/>
      <c r="F216" s="224"/>
      <c r="G216" s="224"/>
      <c r="H216" s="224"/>
      <c r="I216" s="224"/>
      <c r="J216" s="224"/>
      <c r="K216" s="224"/>
      <c r="L216" s="224"/>
      <c r="M216" s="224"/>
      <c r="N216" s="224"/>
      <c r="O216" s="224"/>
      <c r="P216" s="224"/>
      <c r="Q216" s="224"/>
      <c r="R216" s="225"/>
      <c r="S216" s="225"/>
      <c r="T216" s="224"/>
      <c r="U216" s="226">
        <f t="shared" si="68"/>
        <v>0</v>
      </c>
    </row>
    <row r="217" spans="1:21" x14ac:dyDescent="0.2">
      <c r="A217" s="221"/>
      <c r="B217" s="221"/>
      <c r="C217" s="221"/>
      <c r="D217" s="221" t="s">
        <v>399</v>
      </c>
      <c r="E217" s="221"/>
      <c r="F217" s="224">
        <v>0</v>
      </c>
      <c r="G217" s="224">
        <v>0</v>
      </c>
      <c r="H217" s="224">
        <v>0</v>
      </c>
      <c r="I217" s="224">
        <v>0</v>
      </c>
      <c r="J217" s="224">
        <v>132.41</v>
      </c>
      <c r="K217" s="224">
        <v>16818.580000000002</v>
      </c>
      <c r="L217" s="224">
        <v>88.17</v>
      </c>
      <c r="M217" s="224">
        <v>2530</v>
      </c>
      <c r="N217" s="224">
        <v>262.81</v>
      </c>
      <c r="O217" s="224">
        <v>279.17</v>
      </c>
      <c r="P217" s="224">
        <v>0</v>
      </c>
      <c r="Q217" s="224">
        <v>0</v>
      </c>
      <c r="R217" s="225">
        <v>0</v>
      </c>
      <c r="S217" s="225">
        <v>0</v>
      </c>
      <c r="T217" s="224">
        <f t="shared" ref="T217:T220" si="75">ROUND(SUM(F217:S217),5)</f>
        <v>20111.14</v>
      </c>
      <c r="U217" s="226">
        <f t="shared" si="68"/>
        <v>0</v>
      </c>
    </row>
    <row r="218" spans="1:21" x14ac:dyDescent="0.2">
      <c r="A218" s="221"/>
      <c r="B218" s="221"/>
      <c r="C218" s="221"/>
      <c r="D218" s="221" t="s">
        <v>400</v>
      </c>
      <c r="E218" s="221"/>
      <c r="F218" s="224">
        <v>0</v>
      </c>
      <c r="G218" s="224">
        <v>150</v>
      </c>
      <c r="H218" s="224">
        <v>0</v>
      </c>
      <c r="I218" s="224">
        <v>0</v>
      </c>
      <c r="J218" s="224">
        <v>19.98</v>
      </c>
      <c r="K218" s="224">
        <v>1104.1500000000001</v>
      </c>
      <c r="L218" s="224">
        <v>0</v>
      </c>
      <c r="M218" s="224">
        <v>0</v>
      </c>
      <c r="N218" s="224">
        <v>0</v>
      </c>
      <c r="O218" s="224">
        <v>353.08</v>
      </c>
      <c r="P218" s="224">
        <v>0</v>
      </c>
      <c r="Q218" s="224">
        <v>0</v>
      </c>
      <c r="R218" s="225">
        <v>0</v>
      </c>
      <c r="S218" s="225">
        <v>0</v>
      </c>
      <c r="T218" s="224">
        <f t="shared" si="75"/>
        <v>1627.21</v>
      </c>
      <c r="U218" s="226">
        <f t="shared" si="68"/>
        <v>0</v>
      </c>
    </row>
    <row r="219" spans="1:21" x14ac:dyDescent="0.2">
      <c r="A219" s="221"/>
      <c r="B219" s="221"/>
      <c r="C219" s="221"/>
      <c r="D219" s="221" t="s">
        <v>401</v>
      </c>
      <c r="E219" s="221"/>
      <c r="F219" s="224">
        <v>0</v>
      </c>
      <c r="G219" s="224">
        <v>0</v>
      </c>
      <c r="H219" s="224">
        <v>0</v>
      </c>
      <c r="I219" s="224">
        <v>0</v>
      </c>
      <c r="J219" s="224">
        <v>0</v>
      </c>
      <c r="K219" s="224">
        <v>1794.9</v>
      </c>
      <c r="L219" s="224">
        <v>1140.3800000000001</v>
      </c>
      <c r="M219" s="224">
        <v>0</v>
      </c>
      <c r="N219" s="224">
        <v>190.83</v>
      </c>
      <c r="O219" s="224">
        <v>455.25</v>
      </c>
      <c r="P219" s="224">
        <v>500</v>
      </c>
      <c r="Q219" s="224">
        <v>500</v>
      </c>
      <c r="R219" s="225">
        <v>0</v>
      </c>
      <c r="S219" s="225">
        <v>0</v>
      </c>
      <c r="T219" s="224">
        <f t="shared" si="75"/>
        <v>4581.3599999999997</v>
      </c>
      <c r="U219" s="226">
        <f t="shared" si="68"/>
        <v>500</v>
      </c>
    </row>
    <row r="220" spans="1:21" ht="13.5" thickBot="1" x14ac:dyDescent="0.25">
      <c r="A220" s="221"/>
      <c r="B220" s="221"/>
      <c r="C220" s="221"/>
      <c r="D220" s="221" t="s">
        <v>402</v>
      </c>
      <c r="E220" s="221"/>
      <c r="F220" s="224">
        <v>0</v>
      </c>
      <c r="G220" s="224">
        <v>0</v>
      </c>
      <c r="H220" s="224">
        <v>0</v>
      </c>
      <c r="I220" s="224">
        <v>0</v>
      </c>
      <c r="J220" s="224">
        <v>0</v>
      </c>
      <c r="K220" s="224">
        <v>0</v>
      </c>
      <c r="L220" s="224">
        <v>398.28</v>
      </c>
      <c r="M220" s="224">
        <v>0</v>
      </c>
      <c r="N220" s="224">
        <v>0</v>
      </c>
      <c r="O220" s="224">
        <v>0</v>
      </c>
      <c r="P220" s="224">
        <v>0</v>
      </c>
      <c r="Q220" s="224">
        <v>0</v>
      </c>
      <c r="R220" s="225">
        <v>0</v>
      </c>
      <c r="S220" s="225">
        <v>0</v>
      </c>
      <c r="T220" s="224">
        <f t="shared" si="75"/>
        <v>398.28</v>
      </c>
      <c r="U220" s="226">
        <f t="shared" si="68"/>
        <v>0</v>
      </c>
    </row>
    <row r="221" spans="1:21" ht="13.5" thickBot="1" x14ac:dyDescent="0.25">
      <c r="A221" s="221"/>
      <c r="B221" s="221"/>
      <c r="C221" s="221" t="s">
        <v>321</v>
      </c>
      <c r="D221" s="221"/>
      <c r="E221" s="221"/>
      <c r="F221" s="237">
        <f t="shared" ref="F221:T221" si="76">ROUND(SUM(F216:F220),5)</f>
        <v>0</v>
      </c>
      <c r="G221" s="237">
        <f t="shared" si="76"/>
        <v>150</v>
      </c>
      <c r="H221" s="237">
        <f t="shared" si="76"/>
        <v>0</v>
      </c>
      <c r="I221" s="237">
        <f t="shared" si="76"/>
        <v>0</v>
      </c>
      <c r="J221" s="237">
        <f t="shared" si="76"/>
        <v>152.38999999999999</v>
      </c>
      <c r="K221" s="237">
        <f t="shared" si="76"/>
        <v>19717.63</v>
      </c>
      <c r="L221" s="237">
        <f t="shared" si="76"/>
        <v>1626.83</v>
      </c>
      <c r="M221" s="237">
        <f t="shared" si="76"/>
        <v>2530</v>
      </c>
      <c r="N221" s="237">
        <f t="shared" si="76"/>
        <v>453.64</v>
      </c>
      <c r="O221" s="237">
        <f t="shared" si="76"/>
        <v>1087.5</v>
      </c>
      <c r="P221" s="237">
        <f t="shared" si="76"/>
        <v>500</v>
      </c>
      <c r="Q221" s="237">
        <f t="shared" si="76"/>
        <v>500</v>
      </c>
      <c r="R221" s="238">
        <f t="shared" si="76"/>
        <v>0</v>
      </c>
      <c r="S221" s="238">
        <f t="shared" si="76"/>
        <v>0</v>
      </c>
      <c r="T221" s="237">
        <f t="shared" si="76"/>
        <v>26717.99</v>
      </c>
      <c r="U221" s="226">
        <f t="shared" si="68"/>
        <v>500</v>
      </c>
    </row>
    <row r="222" spans="1:21" x14ac:dyDescent="0.2">
      <c r="A222" s="221"/>
      <c r="B222" s="221" t="s">
        <v>403</v>
      </c>
      <c r="C222" s="221"/>
      <c r="D222" s="221"/>
      <c r="E222" s="221"/>
      <c r="F222" s="224">
        <f t="shared" ref="F222:T222" si="77">ROUND(F164+F211+F215+F221,5)</f>
        <v>0</v>
      </c>
      <c r="G222" s="224">
        <f t="shared" si="77"/>
        <v>12050.04</v>
      </c>
      <c r="H222" s="224">
        <f t="shared" si="77"/>
        <v>9296.89</v>
      </c>
      <c r="I222" s="224">
        <f t="shared" si="77"/>
        <v>9316.7999999999993</v>
      </c>
      <c r="J222" s="224">
        <f t="shared" si="77"/>
        <v>15720.46</v>
      </c>
      <c r="K222" s="224">
        <f t="shared" si="77"/>
        <v>58527</v>
      </c>
      <c r="L222" s="224">
        <f t="shared" si="77"/>
        <v>19097.650000000001</v>
      </c>
      <c r="M222" s="224">
        <f t="shared" si="77"/>
        <v>19515.599999999999</v>
      </c>
      <c r="N222" s="224">
        <f t="shared" si="77"/>
        <v>38530.99</v>
      </c>
      <c r="O222" s="224">
        <f t="shared" si="77"/>
        <v>19659.03</v>
      </c>
      <c r="P222" s="224">
        <f t="shared" si="77"/>
        <v>17767.349999999999</v>
      </c>
      <c r="Q222" s="224">
        <f t="shared" si="77"/>
        <v>17767.349999999999</v>
      </c>
      <c r="R222" s="225">
        <f t="shared" si="77"/>
        <v>15839.24</v>
      </c>
      <c r="S222" s="225">
        <f t="shared" si="77"/>
        <v>15839.24</v>
      </c>
      <c r="T222" s="224">
        <f t="shared" si="77"/>
        <v>268927.64</v>
      </c>
      <c r="U222" s="226">
        <f t="shared" si="68"/>
        <v>49445.829999999994</v>
      </c>
    </row>
    <row r="223" spans="1:21" x14ac:dyDescent="0.2">
      <c r="A223" s="221"/>
      <c r="B223" s="221" t="s">
        <v>404</v>
      </c>
      <c r="C223" s="221"/>
      <c r="D223" s="221"/>
      <c r="E223" s="221"/>
      <c r="F223" s="224"/>
      <c r="G223" s="224"/>
      <c r="H223" s="224"/>
      <c r="I223" s="224"/>
      <c r="J223" s="224"/>
      <c r="K223" s="224"/>
      <c r="L223" s="224"/>
      <c r="M223" s="224"/>
      <c r="N223" s="224"/>
      <c r="O223" s="224"/>
      <c r="P223" s="224"/>
      <c r="Q223" s="224"/>
      <c r="R223" s="225"/>
      <c r="S223" s="225"/>
      <c r="T223" s="224"/>
      <c r="U223" s="226">
        <f t="shared" si="68"/>
        <v>0</v>
      </c>
    </row>
    <row r="224" spans="1:21" ht="13.5" thickBot="1" x14ac:dyDescent="0.25">
      <c r="A224" s="221"/>
      <c r="B224" s="221"/>
      <c r="C224" s="221" t="s">
        <v>405</v>
      </c>
      <c r="D224" s="221"/>
      <c r="E224" s="221"/>
      <c r="F224" s="228">
        <v>0</v>
      </c>
      <c r="G224" s="228">
        <v>0</v>
      </c>
      <c r="H224" s="228">
        <v>0</v>
      </c>
      <c r="I224" s="228">
        <v>0</v>
      </c>
      <c r="J224" s="228">
        <v>0</v>
      </c>
      <c r="K224" s="228">
        <v>0</v>
      </c>
      <c r="L224" s="228">
        <v>0</v>
      </c>
      <c r="M224" s="228">
        <v>278.35000000000002</v>
      </c>
      <c r="N224" s="228">
        <v>771.4</v>
      </c>
      <c r="O224" s="228">
        <v>289.75</v>
      </c>
      <c r="P224" s="228">
        <v>250</v>
      </c>
      <c r="Q224" s="228">
        <v>250</v>
      </c>
      <c r="R224" s="229"/>
      <c r="S224" s="229"/>
      <c r="T224" s="228">
        <f>ROUND(SUM(F224:S224),5)</f>
        <v>1839.5</v>
      </c>
      <c r="U224" s="226">
        <f t="shared" si="68"/>
        <v>250</v>
      </c>
    </row>
    <row r="225" spans="1:23" x14ac:dyDescent="0.2">
      <c r="A225" s="221"/>
      <c r="B225" s="221" t="s">
        <v>406</v>
      </c>
      <c r="C225" s="221"/>
      <c r="D225" s="221"/>
      <c r="E225" s="221"/>
      <c r="F225" s="224">
        <f t="shared" ref="F225:T225" si="78">ROUND(SUM(F223:F224),5)</f>
        <v>0</v>
      </c>
      <c r="G225" s="224">
        <f t="shared" si="78"/>
        <v>0</v>
      </c>
      <c r="H225" s="224">
        <f t="shared" si="78"/>
        <v>0</v>
      </c>
      <c r="I225" s="224">
        <f t="shared" si="78"/>
        <v>0</v>
      </c>
      <c r="J225" s="224">
        <f t="shared" si="78"/>
        <v>0</v>
      </c>
      <c r="K225" s="224">
        <f t="shared" si="78"/>
        <v>0</v>
      </c>
      <c r="L225" s="224">
        <f t="shared" si="78"/>
        <v>0</v>
      </c>
      <c r="M225" s="224">
        <f t="shared" si="78"/>
        <v>278.35000000000002</v>
      </c>
      <c r="N225" s="224">
        <f t="shared" si="78"/>
        <v>771.4</v>
      </c>
      <c r="O225" s="224">
        <f t="shared" si="78"/>
        <v>289.75</v>
      </c>
      <c r="P225" s="224">
        <f t="shared" si="78"/>
        <v>250</v>
      </c>
      <c r="Q225" s="224">
        <f t="shared" si="78"/>
        <v>250</v>
      </c>
      <c r="R225" s="225">
        <f t="shared" si="78"/>
        <v>0</v>
      </c>
      <c r="S225" s="225">
        <f t="shared" si="78"/>
        <v>0</v>
      </c>
      <c r="T225" s="224">
        <f t="shared" si="78"/>
        <v>1839.5</v>
      </c>
      <c r="U225" s="226">
        <f t="shared" si="68"/>
        <v>250</v>
      </c>
    </row>
    <row r="226" spans="1:23" x14ac:dyDescent="0.2">
      <c r="A226" s="221"/>
      <c r="B226" s="221" t="s">
        <v>407</v>
      </c>
      <c r="C226" s="221"/>
      <c r="D226" s="221"/>
      <c r="E226" s="221"/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5"/>
      <c r="S226" s="225"/>
      <c r="T226" s="224"/>
      <c r="U226" s="226">
        <f t="shared" si="68"/>
        <v>0</v>
      </c>
    </row>
    <row r="227" spans="1:23" x14ac:dyDescent="0.2">
      <c r="A227" s="221"/>
      <c r="B227" s="221"/>
      <c r="C227" s="221" t="s">
        <v>408</v>
      </c>
      <c r="D227" s="221"/>
      <c r="E227" s="221"/>
      <c r="F227" s="224"/>
      <c r="G227" s="224"/>
      <c r="H227" s="224"/>
      <c r="I227" s="224"/>
      <c r="J227" s="224"/>
      <c r="K227" s="224"/>
      <c r="L227" s="224"/>
      <c r="M227" s="224"/>
      <c r="N227" s="224"/>
      <c r="O227" s="224"/>
      <c r="P227" s="224"/>
      <c r="Q227" s="224"/>
      <c r="R227" s="225"/>
      <c r="S227" s="225"/>
      <c r="T227" s="224"/>
      <c r="U227" s="226">
        <f t="shared" si="68"/>
        <v>0</v>
      </c>
    </row>
    <row r="228" spans="1:23" x14ac:dyDescent="0.2">
      <c r="A228" s="221"/>
      <c r="B228" s="221"/>
      <c r="C228" s="221"/>
      <c r="D228" s="221" t="s">
        <v>409</v>
      </c>
      <c r="E228" s="221"/>
      <c r="F228" s="224"/>
      <c r="G228" s="224"/>
      <c r="H228" s="224"/>
      <c r="I228" s="224"/>
      <c r="J228" s="224"/>
      <c r="K228" s="224"/>
      <c r="L228" s="224"/>
      <c r="M228" s="224"/>
      <c r="N228" s="224"/>
      <c r="O228" s="224"/>
      <c r="P228" s="224"/>
      <c r="Q228" s="224"/>
      <c r="R228" s="225"/>
      <c r="S228" s="225"/>
      <c r="T228" s="224"/>
      <c r="U228" s="226">
        <f t="shared" si="68"/>
        <v>0</v>
      </c>
    </row>
    <row r="229" spans="1:23" ht="13.5" thickBot="1" x14ac:dyDescent="0.25">
      <c r="A229" s="221"/>
      <c r="B229" s="221"/>
      <c r="C229" s="221"/>
      <c r="D229" s="221"/>
      <c r="E229" s="221" t="s">
        <v>410</v>
      </c>
      <c r="F229" s="224">
        <v>0</v>
      </c>
      <c r="G229" s="224">
        <v>0</v>
      </c>
      <c r="H229" s="224">
        <v>0</v>
      </c>
      <c r="I229" s="224">
        <v>276.25</v>
      </c>
      <c r="J229" s="224">
        <v>12007</v>
      </c>
      <c r="K229" s="224">
        <v>0</v>
      </c>
      <c r="L229" s="224">
        <v>5833.34</v>
      </c>
      <c r="M229" s="224">
        <v>0</v>
      </c>
      <c r="N229" s="224">
        <v>2916.67</v>
      </c>
      <c r="O229" s="245">
        <v>2916.67</v>
      </c>
      <c r="P229" s="245">
        <v>1800</v>
      </c>
      <c r="Q229" s="245">
        <v>1800</v>
      </c>
      <c r="R229" s="225">
        <v>0</v>
      </c>
      <c r="S229" s="225">
        <v>0</v>
      </c>
      <c r="T229" s="224">
        <f>ROUND(SUM(F229:S229),5)</f>
        <v>27549.93</v>
      </c>
      <c r="U229" s="226">
        <f t="shared" si="68"/>
        <v>1800</v>
      </c>
      <c r="V229" s="246" t="s">
        <v>411</v>
      </c>
      <c r="W229" s="246"/>
    </row>
    <row r="230" spans="1:23" ht="13.5" thickBot="1" x14ac:dyDescent="0.25">
      <c r="A230" s="221"/>
      <c r="B230" s="221"/>
      <c r="C230" s="221"/>
      <c r="D230" s="221" t="s">
        <v>412</v>
      </c>
      <c r="E230" s="221"/>
      <c r="F230" s="247">
        <f t="shared" ref="F230:T230" si="79">ROUND(SUM(F228:F229),5)</f>
        <v>0</v>
      </c>
      <c r="G230" s="247">
        <f t="shared" si="79"/>
        <v>0</v>
      </c>
      <c r="H230" s="247">
        <f t="shared" si="79"/>
        <v>0</v>
      </c>
      <c r="I230" s="247">
        <f t="shared" si="79"/>
        <v>276.25</v>
      </c>
      <c r="J230" s="247">
        <f t="shared" si="79"/>
        <v>12007</v>
      </c>
      <c r="K230" s="247">
        <f t="shared" si="79"/>
        <v>0</v>
      </c>
      <c r="L230" s="247">
        <f t="shared" si="79"/>
        <v>5833.34</v>
      </c>
      <c r="M230" s="247">
        <f t="shared" si="79"/>
        <v>0</v>
      </c>
      <c r="N230" s="247">
        <f t="shared" si="79"/>
        <v>2916.67</v>
      </c>
      <c r="O230" s="247">
        <f t="shared" si="79"/>
        <v>2916.67</v>
      </c>
      <c r="P230" s="247">
        <f t="shared" si="79"/>
        <v>1800</v>
      </c>
      <c r="Q230" s="247">
        <f t="shared" si="79"/>
        <v>1800</v>
      </c>
      <c r="R230" s="248">
        <f t="shared" si="79"/>
        <v>0</v>
      </c>
      <c r="S230" s="248">
        <f t="shared" si="79"/>
        <v>0</v>
      </c>
      <c r="T230" s="247">
        <f t="shared" si="79"/>
        <v>27549.93</v>
      </c>
      <c r="U230" s="226">
        <f t="shared" si="68"/>
        <v>1800</v>
      </c>
    </row>
    <row r="231" spans="1:23" ht="13.5" thickBot="1" x14ac:dyDescent="0.25">
      <c r="A231" s="221"/>
      <c r="B231" s="221"/>
      <c r="C231" s="221" t="s">
        <v>413</v>
      </c>
      <c r="D231" s="221"/>
      <c r="E231" s="221"/>
      <c r="F231" s="237">
        <f t="shared" ref="F231:T231" si="80">ROUND(F227+F230,5)</f>
        <v>0</v>
      </c>
      <c r="G231" s="237">
        <f t="shared" si="80"/>
        <v>0</v>
      </c>
      <c r="H231" s="237">
        <f t="shared" si="80"/>
        <v>0</v>
      </c>
      <c r="I231" s="237">
        <f t="shared" si="80"/>
        <v>276.25</v>
      </c>
      <c r="J231" s="237">
        <f t="shared" si="80"/>
        <v>12007</v>
      </c>
      <c r="K231" s="237">
        <f t="shared" si="80"/>
        <v>0</v>
      </c>
      <c r="L231" s="237">
        <f t="shared" si="80"/>
        <v>5833.34</v>
      </c>
      <c r="M231" s="237">
        <f t="shared" si="80"/>
        <v>0</v>
      </c>
      <c r="N231" s="237">
        <f t="shared" si="80"/>
        <v>2916.67</v>
      </c>
      <c r="O231" s="237">
        <f t="shared" si="80"/>
        <v>2916.67</v>
      </c>
      <c r="P231" s="237">
        <f t="shared" si="80"/>
        <v>1800</v>
      </c>
      <c r="Q231" s="237">
        <f t="shared" si="80"/>
        <v>1800</v>
      </c>
      <c r="R231" s="238">
        <f t="shared" si="80"/>
        <v>0</v>
      </c>
      <c r="S231" s="238">
        <f t="shared" si="80"/>
        <v>0</v>
      </c>
      <c r="T231" s="237">
        <f t="shared" si="80"/>
        <v>27549.93</v>
      </c>
      <c r="U231" s="226">
        <f t="shared" si="68"/>
        <v>1800</v>
      </c>
    </row>
    <row r="232" spans="1:23" x14ac:dyDescent="0.2">
      <c r="A232" s="221"/>
      <c r="B232" s="221" t="s">
        <v>414</v>
      </c>
      <c r="C232" s="221"/>
      <c r="D232" s="221"/>
      <c r="E232" s="221"/>
      <c r="F232" s="224">
        <f t="shared" ref="F232:T232" si="81">ROUND(F226+F231,5)</f>
        <v>0</v>
      </c>
      <c r="G232" s="224">
        <f t="shared" si="81"/>
        <v>0</v>
      </c>
      <c r="H232" s="224">
        <f t="shared" si="81"/>
        <v>0</v>
      </c>
      <c r="I232" s="224">
        <f t="shared" si="81"/>
        <v>276.25</v>
      </c>
      <c r="J232" s="224">
        <f t="shared" si="81"/>
        <v>12007</v>
      </c>
      <c r="K232" s="224">
        <f t="shared" si="81"/>
        <v>0</v>
      </c>
      <c r="L232" s="224">
        <f t="shared" si="81"/>
        <v>5833.34</v>
      </c>
      <c r="M232" s="224">
        <f t="shared" si="81"/>
        <v>0</v>
      </c>
      <c r="N232" s="224">
        <f t="shared" si="81"/>
        <v>2916.67</v>
      </c>
      <c r="O232" s="224">
        <f t="shared" si="81"/>
        <v>2916.67</v>
      </c>
      <c r="P232" s="224">
        <f t="shared" si="81"/>
        <v>1800</v>
      </c>
      <c r="Q232" s="224">
        <f t="shared" si="81"/>
        <v>1800</v>
      </c>
      <c r="R232" s="225">
        <f t="shared" si="81"/>
        <v>0</v>
      </c>
      <c r="S232" s="225">
        <f t="shared" si="81"/>
        <v>0</v>
      </c>
      <c r="T232" s="224">
        <f t="shared" si="81"/>
        <v>27549.93</v>
      </c>
      <c r="U232" s="226">
        <f t="shared" si="68"/>
        <v>1800</v>
      </c>
    </row>
    <row r="233" spans="1:23" x14ac:dyDescent="0.2">
      <c r="A233" s="221"/>
      <c r="B233" s="221" t="s">
        <v>415</v>
      </c>
      <c r="C233" s="221"/>
      <c r="D233" s="221"/>
      <c r="E233" s="221"/>
      <c r="F233" s="224"/>
      <c r="G233" s="224"/>
      <c r="H233" s="224"/>
      <c r="I233" s="224"/>
      <c r="J233" s="224"/>
      <c r="K233" s="224"/>
      <c r="L233" s="224"/>
      <c r="M233" s="224"/>
      <c r="N233" s="224"/>
      <c r="O233" s="224"/>
      <c r="P233" s="224"/>
      <c r="Q233" s="224"/>
      <c r="R233" s="225"/>
      <c r="S233" s="225"/>
      <c r="T233" s="224"/>
      <c r="U233" s="226">
        <f t="shared" si="68"/>
        <v>0</v>
      </c>
    </row>
    <row r="234" spans="1:23" x14ac:dyDescent="0.2">
      <c r="A234" s="221"/>
      <c r="B234" s="221"/>
      <c r="C234" s="221" t="s">
        <v>416</v>
      </c>
      <c r="D234" s="221"/>
      <c r="E234" s="221"/>
      <c r="F234" s="224"/>
      <c r="G234" s="224"/>
      <c r="H234" s="224"/>
      <c r="I234" s="224"/>
      <c r="J234" s="224"/>
      <c r="K234" s="224"/>
      <c r="L234" s="224"/>
      <c r="M234" s="224"/>
      <c r="N234" s="224"/>
      <c r="O234" s="224"/>
      <c r="P234" s="224"/>
      <c r="Q234" s="224"/>
      <c r="R234" s="225"/>
      <c r="S234" s="225"/>
      <c r="T234" s="224"/>
      <c r="U234" s="226">
        <f t="shared" si="68"/>
        <v>0</v>
      </c>
    </row>
    <row r="235" spans="1:23" x14ac:dyDescent="0.2">
      <c r="A235" s="221"/>
      <c r="B235" s="221"/>
      <c r="C235" s="221"/>
      <c r="D235" s="221" t="s">
        <v>417</v>
      </c>
      <c r="E235" s="221"/>
      <c r="F235" s="224"/>
      <c r="G235" s="224"/>
      <c r="H235" s="224"/>
      <c r="I235" s="224"/>
      <c r="J235" s="224"/>
      <c r="K235" s="224"/>
      <c r="L235" s="224"/>
      <c r="M235" s="224"/>
      <c r="N235" s="224"/>
      <c r="O235" s="224"/>
      <c r="P235" s="224"/>
      <c r="Q235" s="224"/>
      <c r="R235" s="225"/>
      <c r="S235" s="225"/>
      <c r="T235" s="224"/>
      <c r="U235" s="226">
        <f t="shared" si="68"/>
        <v>0</v>
      </c>
    </row>
    <row r="236" spans="1:23" x14ac:dyDescent="0.2">
      <c r="A236" s="221"/>
      <c r="B236" s="221"/>
      <c r="C236" s="221"/>
      <c r="D236" s="221"/>
      <c r="E236" s="221" t="s">
        <v>418</v>
      </c>
      <c r="F236" s="224">
        <v>0</v>
      </c>
      <c r="G236" s="224">
        <v>122.91</v>
      </c>
      <c r="H236" s="224">
        <v>0</v>
      </c>
      <c r="I236" s="224">
        <v>0</v>
      </c>
      <c r="J236" s="224">
        <v>0</v>
      </c>
      <c r="K236" s="224">
        <v>16690.59</v>
      </c>
      <c r="L236" s="224">
        <v>0</v>
      </c>
      <c r="M236" s="224">
        <v>0</v>
      </c>
      <c r="N236" s="224">
        <v>0</v>
      </c>
      <c r="O236" s="224">
        <v>0</v>
      </c>
      <c r="P236" s="224">
        <v>0</v>
      </c>
      <c r="Q236" s="224">
        <v>0</v>
      </c>
      <c r="R236" s="225">
        <v>0</v>
      </c>
      <c r="S236" s="225">
        <v>0</v>
      </c>
      <c r="T236" s="224">
        <f t="shared" ref="T236:T241" si="82">ROUND(SUM(F236:S236),5)</f>
        <v>16813.5</v>
      </c>
      <c r="U236" s="226">
        <f t="shared" si="68"/>
        <v>0</v>
      </c>
    </row>
    <row r="237" spans="1:23" x14ac:dyDescent="0.2">
      <c r="A237" s="221"/>
      <c r="B237" s="221"/>
      <c r="C237" s="221"/>
      <c r="D237" s="221"/>
      <c r="E237" s="221" t="s">
        <v>419</v>
      </c>
      <c r="F237" s="224">
        <v>0</v>
      </c>
      <c r="G237" s="224">
        <v>0</v>
      </c>
      <c r="H237" s="224">
        <v>0</v>
      </c>
      <c r="I237" s="224">
        <v>0</v>
      </c>
      <c r="J237" s="224">
        <v>0</v>
      </c>
      <c r="K237" s="224">
        <v>0</v>
      </c>
      <c r="L237" s="224">
        <v>4203.38</v>
      </c>
      <c r="M237" s="224">
        <v>4203.38</v>
      </c>
      <c r="N237" s="224">
        <v>4203.38</v>
      </c>
      <c r="O237" s="222">
        <v>4203.38</v>
      </c>
      <c r="P237" s="224">
        <v>4203.38</v>
      </c>
      <c r="Q237" s="224">
        <v>4203.38</v>
      </c>
      <c r="R237" s="225">
        <v>4203.38</v>
      </c>
      <c r="S237" s="225">
        <v>4203.38</v>
      </c>
      <c r="T237" s="224">
        <f t="shared" si="82"/>
        <v>33627.040000000001</v>
      </c>
      <c r="U237" s="226">
        <f t="shared" si="68"/>
        <v>12610.14</v>
      </c>
    </row>
    <row r="238" spans="1:23" x14ac:dyDescent="0.2">
      <c r="A238" s="221"/>
      <c r="B238" s="221"/>
      <c r="C238" s="221"/>
      <c r="D238" s="221"/>
      <c r="E238" s="221" t="s">
        <v>290</v>
      </c>
      <c r="F238" s="224">
        <v>0</v>
      </c>
      <c r="G238" s="224">
        <v>-116.62</v>
      </c>
      <c r="H238" s="224">
        <v>0</v>
      </c>
      <c r="I238" s="224">
        <v>0</v>
      </c>
      <c r="J238" s="224">
        <v>0</v>
      </c>
      <c r="K238" s="224">
        <v>1678.43</v>
      </c>
      <c r="L238" s="224">
        <v>416.46</v>
      </c>
      <c r="M238" s="224">
        <v>416.46</v>
      </c>
      <c r="N238" s="224">
        <v>416.46</v>
      </c>
      <c r="O238" s="222">
        <v>419.2</v>
      </c>
      <c r="P238" s="224">
        <v>416.46</v>
      </c>
      <c r="Q238" s="224">
        <v>416.46</v>
      </c>
      <c r="R238" s="225">
        <v>416.46</v>
      </c>
      <c r="S238" s="225">
        <v>416.46</v>
      </c>
      <c r="T238" s="224">
        <f t="shared" si="82"/>
        <v>4896.2299999999996</v>
      </c>
      <c r="U238" s="226">
        <f t="shared" si="68"/>
        <v>1249.3799999999999</v>
      </c>
    </row>
    <row r="239" spans="1:23" x14ac:dyDescent="0.2">
      <c r="A239" s="221"/>
      <c r="B239" s="221"/>
      <c r="C239" s="221"/>
      <c r="D239" s="221"/>
      <c r="E239" s="221" t="s">
        <v>291</v>
      </c>
      <c r="F239" s="224">
        <v>0</v>
      </c>
      <c r="G239" s="224">
        <v>11.63</v>
      </c>
      <c r="H239" s="224">
        <v>0</v>
      </c>
      <c r="I239" s="224">
        <v>0</v>
      </c>
      <c r="J239" s="224">
        <v>0</v>
      </c>
      <c r="K239" s="224">
        <v>1305.5899999999999</v>
      </c>
      <c r="L239" s="224">
        <v>313.69</v>
      </c>
      <c r="M239" s="224">
        <v>313.69</v>
      </c>
      <c r="N239" s="224">
        <v>313.69</v>
      </c>
      <c r="O239" s="222">
        <v>313.66000000000003</v>
      </c>
      <c r="P239" s="224">
        <v>313.69</v>
      </c>
      <c r="Q239" s="224">
        <v>313.69</v>
      </c>
      <c r="R239" s="225">
        <v>313.69</v>
      </c>
      <c r="S239" s="225">
        <v>313.69</v>
      </c>
      <c r="T239" s="224">
        <f t="shared" si="82"/>
        <v>3826.71</v>
      </c>
      <c r="U239" s="226">
        <f t="shared" si="68"/>
        <v>941.06999999999994</v>
      </c>
    </row>
    <row r="240" spans="1:23" x14ac:dyDescent="0.2">
      <c r="A240" s="221"/>
      <c r="B240" s="221"/>
      <c r="C240" s="221"/>
      <c r="D240" s="221"/>
      <c r="E240" s="221" t="s">
        <v>292</v>
      </c>
      <c r="F240" s="224">
        <v>0</v>
      </c>
      <c r="G240" s="224">
        <v>0.52</v>
      </c>
      <c r="H240" s="224">
        <v>0</v>
      </c>
      <c r="I240" s="224">
        <v>0</v>
      </c>
      <c r="J240" s="224">
        <v>0</v>
      </c>
      <c r="K240" s="224">
        <v>83.51</v>
      </c>
      <c r="L240" s="224">
        <v>17.940000000000001</v>
      </c>
      <c r="M240" s="224">
        <v>17.940000000000001</v>
      </c>
      <c r="N240" s="224">
        <v>17.940000000000001</v>
      </c>
      <c r="O240" s="222">
        <v>17.940000000000001</v>
      </c>
      <c r="P240" s="224">
        <v>17.940000000000001</v>
      </c>
      <c r="Q240" s="224">
        <v>17.940000000000001</v>
      </c>
      <c r="R240" s="225">
        <v>17.940000000000001</v>
      </c>
      <c r="S240" s="225">
        <v>17.940000000000001</v>
      </c>
      <c r="T240" s="224">
        <f t="shared" si="82"/>
        <v>227.55</v>
      </c>
      <c r="U240" s="226">
        <f t="shared" si="68"/>
        <v>53.820000000000007</v>
      </c>
    </row>
    <row r="241" spans="1:21" ht="13.5" thickBot="1" x14ac:dyDescent="0.25">
      <c r="A241" s="221"/>
      <c r="B241" s="221"/>
      <c r="C241" s="221"/>
      <c r="D241" s="221"/>
      <c r="E241" s="221" t="s">
        <v>420</v>
      </c>
      <c r="F241" s="228">
        <v>0</v>
      </c>
      <c r="G241" s="228">
        <v>0</v>
      </c>
      <c r="H241" s="228">
        <v>0</v>
      </c>
      <c r="I241" s="228">
        <v>0</v>
      </c>
      <c r="J241" s="228">
        <v>0</v>
      </c>
      <c r="K241" s="228">
        <v>0</v>
      </c>
      <c r="L241" s="228">
        <v>159.12</v>
      </c>
      <c r="M241" s="228">
        <v>143.74</v>
      </c>
      <c r="N241" s="228">
        <v>0</v>
      </c>
      <c r="O241" s="228">
        <v>0</v>
      </c>
      <c r="P241" s="228">
        <v>0</v>
      </c>
      <c r="Q241" s="228">
        <v>0</v>
      </c>
      <c r="R241" s="229">
        <v>0</v>
      </c>
      <c r="S241" s="229">
        <v>0</v>
      </c>
      <c r="T241" s="228">
        <f t="shared" si="82"/>
        <v>302.86</v>
      </c>
      <c r="U241" s="226">
        <f t="shared" si="68"/>
        <v>0</v>
      </c>
    </row>
    <row r="242" spans="1:21" x14ac:dyDescent="0.2">
      <c r="A242" s="221"/>
      <c r="B242" s="221"/>
      <c r="C242" s="221"/>
      <c r="D242" s="221" t="s">
        <v>421</v>
      </c>
      <c r="E242" s="221"/>
      <c r="F242" s="224">
        <f t="shared" ref="F242:T242" si="83">ROUND(SUM(F235:F241),5)</f>
        <v>0</v>
      </c>
      <c r="G242" s="224">
        <f t="shared" si="83"/>
        <v>18.440000000000001</v>
      </c>
      <c r="H242" s="224">
        <f t="shared" si="83"/>
        <v>0</v>
      </c>
      <c r="I242" s="224">
        <f t="shared" si="83"/>
        <v>0</v>
      </c>
      <c r="J242" s="224">
        <f t="shared" si="83"/>
        <v>0</v>
      </c>
      <c r="K242" s="224">
        <f t="shared" si="83"/>
        <v>19758.12</v>
      </c>
      <c r="L242" s="224">
        <f t="shared" si="83"/>
        <v>5110.59</v>
      </c>
      <c r="M242" s="224">
        <f t="shared" si="83"/>
        <v>5095.21</v>
      </c>
      <c r="N242" s="224">
        <f t="shared" si="83"/>
        <v>4951.47</v>
      </c>
      <c r="O242" s="224">
        <f t="shared" si="83"/>
        <v>4954.18</v>
      </c>
      <c r="P242" s="224">
        <f t="shared" si="83"/>
        <v>4951.47</v>
      </c>
      <c r="Q242" s="224">
        <f t="shared" si="83"/>
        <v>4951.47</v>
      </c>
      <c r="R242" s="225">
        <f t="shared" si="83"/>
        <v>4951.47</v>
      </c>
      <c r="S242" s="225">
        <f t="shared" si="83"/>
        <v>4951.47</v>
      </c>
      <c r="T242" s="224">
        <f t="shared" si="83"/>
        <v>59693.89</v>
      </c>
      <c r="U242" s="226">
        <f t="shared" si="68"/>
        <v>14854.41</v>
      </c>
    </row>
    <row r="243" spans="1:21" x14ac:dyDescent="0.2">
      <c r="A243" s="221"/>
      <c r="B243" s="221"/>
      <c r="C243" s="221"/>
      <c r="D243" s="221" t="s">
        <v>422</v>
      </c>
      <c r="E243" s="221"/>
      <c r="F243" s="224"/>
      <c r="G243" s="224"/>
      <c r="H243" s="224"/>
      <c r="I243" s="224"/>
      <c r="J243" s="224"/>
      <c r="K243" s="224"/>
      <c r="L243" s="224"/>
      <c r="M243" s="224"/>
      <c r="N243" s="224"/>
      <c r="O243" s="224"/>
      <c r="P243" s="224"/>
      <c r="Q243" s="224"/>
      <c r="R243" s="225"/>
      <c r="S243" s="225"/>
      <c r="T243" s="224"/>
      <c r="U243" s="226">
        <f t="shared" si="68"/>
        <v>0</v>
      </c>
    </row>
    <row r="244" spans="1:21" x14ac:dyDescent="0.2">
      <c r="A244" s="221"/>
      <c r="B244" s="221"/>
      <c r="C244" s="221"/>
      <c r="D244" s="221"/>
      <c r="E244" s="221" t="s">
        <v>418</v>
      </c>
      <c r="F244" s="224">
        <v>0</v>
      </c>
      <c r="G244" s="224">
        <v>0</v>
      </c>
      <c r="H244" s="224">
        <v>0</v>
      </c>
      <c r="I244" s="224">
        <v>0</v>
      </c>
      <c r="J244" s="224">
        <v>0</v>
      </c>
      <c r="K244" s="224">
        <v>10987.35</v>
      </c>
      <c r="L244" s="224">
        <v>3690.84</v>
      </c>
      <c r="M244" s="224">
        <v>3690.84</v>
      </c>
      <c r="N244" s="224">
        <v>3690.84</v>
      </c>
      <c r="O244" s="222">
        <v>3690.84</v>
      </c>
      <c r="P244" s="224">
        <v>3690.84</v>
      </c>
      <c r="Q244" s="224">
        <v>3690.84</v>
      </c>
      <c r="R244" s="225">
        <v>3690.84</v>
      </c>
      <c r="S244" s="225">
        <v>3690.84</v>
      </c>
      <c r="T244" s="224">
        <f t="shared" ref="T244:T248" si="84">ROUND(SUM(F244:S244),5)</f>
        <v>40514.07</v>
      </c>
      <c r="U244" s="226">
        <f t="shared" si="68"/>
        <v>11072.52</v>
      </c>
    </row>
    <row r="245" spans="1:21" x14ac:dyDescent="0.2">
      <c r="A245" s="221"/>
      <c r="B245" s="221"/>
      <c r="C245" s="221"/>
      <c r="D245" s="221"/>
      <c r="E245" s="221" t="s">
        <v>290</v>
      </c>
      <c r="F245" s="224">
        <v>0</v>
      </c>
      <c r="G245" s="224">
        <v>0</v>
      </c>
      <c r="H245" s="224">
        <v>0</v>
      </c>
      <c r="I245" s="224">
        <v>0</v>
      </c>
      <c r="J245" s="224">
        <v>0</v>
      </c>
      <c r="K245" s="224">
        <v>1507.98</v>
      </c>
      <c r="L245" s="224">
        <v>575.25</v>
      </c>
      <c r="M245" s="224">
        <v>575.74</v>
      </c>
      <c r="N245" s="224">
        <v>600.17999999999995</v>
      </c>
      <c r="O245" s="222">
        <v>600.17999999999995</v>
      </c>
      <c r="P245" s="224">
        <v>600.17999999999995</v>
      </c>
      <c r="Q245" s="224">
        <v>600.17999999999995</v>
      </c>
      <c r="R245" s="225">
        <v>600.17999999999995</v>
      </c>
      <c r="S245" s="225">
        <v>600.17999999999995</v>
      </c>
      <c r="T245" s="224">
        <f t="shared" si="84"/>
        <v>6260.05</v>
      </c>
      <c r="U245" s="226">
        <f t="shared" si="68"/>
        <v>1800.54</v>
      </c>
    </row>
    <row r="246" spans="1:21" x14ac:dyDescent="0.2">
      <c r="A246" s="221"/>
      <c r="B246" s="221"/>
      <c r="C246" s="221"/>
      <c r="D246" s="221"/>
      <c r="E246" s="221" t="s">
        <v>291</v>
      </c>
      <c r="F246" s="224">
        <v>0</v>
      </c>
      <c r="G246" s="224">
        <v>0</v>
      </c>
      <c r="H246" s="224">
        <v>0</v>
      </c>
      <c r="I246" s="224">
        <v>0</v>
      </c>
      <c r="J246" s="224">
        <v>0</v>
      </c>
      <c r="K246" s="224">
        <v>812.04</v>
      </c>
      <c r="L246" s="224">
        <v>317.35000000000002</v>
      </c>
      <c r="M246" s="224">
        <v>271.45</v>
      </c>
      <c r="N246" s="224">
        <v>423.98</v>
      </c>
      <c r="O246" s="222">
        <v>271</v>
      </c>
      <c r="P246" s="224">
        <v>423.98</v>
      </c>
      <c r="Q246" s="224">
        <v>423.98</v>
      </c>
      <c r="R246" s="225">
        <v>423.98</v>
      </c>
      <c r="S246" s="225">
        <v>423.98</v>
      </c>
      <c r="T246" s="224">
        <f t="shared" si="84"/>
        <v>3791.74</v>
      </c>
      <c r="U246" s="226">
        <f t="shared" si="68"/>
        <v>1271.94</v>
      </c>
    </row>
    <row r="247" spans="1:21" x14ac:dyDescent="0.2">
      <c r="A247" s="221"/>
      <c r="B247" s="221"/>
      <c r="C247" s="221"/>
      <c r="D247" s="221"/>
      <c r="E247" s="221" t="s">
        <v>423</v>
      </c>
      <c r="F247" s="224">
        <v>0</v>
      </c>
      <c r="G247" s="224">
        <v>0</v>
      </c>
      <c r="H247" s="224">
        <v>0</v>
      </c>
      <c r="I247" s="224">
        <v>0</v>
      </c>
      <c r="J247" s="224">
        <v>0</v>
      </c>
      <c r="K247" s="224">
        <v>46.91</v>
      </c>
      <c r="L247" s="224">
        <v>18.32</v>
      </c>
      <c r="M247" s="224">
        <v>15.76</v>
      </c>
      <c r="N247" s="224">
        <v>24.29</v>
      </c>
      <c r="O247" s="222">
        <v>15.76</v>
      </c>
      <c r="P247" s="224">
        <v>24.29</v>
      </c>
      <c r="Q247" s="224">
        <v>24.29</v>
      </c>
      <c r="R247" s="225">
        <v>24.29</v>
      </c>
      <c r="S247" s="225">
        <v>24.29</v>
      </c>
      <c r="T247" s="224">
        <f t="shared" si="84"/>
        <v>218.2</v>
      </c>
      <c r="U247" s="226">
        <f t="shared" si="68"/>
        <v>72.87</v>
      </c>
    </row>
    <row r="248" spans="1:21" ht="13.5" thickBot="1" x14ac:dyDescent="0.25">
      <c r="A248" s="221"/>
      <c r="B248" s="221"/>
      <c r="C248" s="221"/>
      <c r="D248" s="221"/>
      <c r="E248" s="221" t="s">
        <v>420</v>
      </c>
      <c r="F248" s="228">
        <v>0</v>
      </c>
      <c r="G248" s="228">
        <v>0</v>
      </c>
      <c r="H248" s="228">
        <v>0</v>
      </c>
      <c r="I248" s="228">
        <v>0</v>
      </c>
      <c r="J248" s="228">
        <v>0</v>
      </c>
      <c r="K248" s="228">
        <v>0</v>
      </c>
      <c r="L248" s="228">
        <v>162.19</v>
      </c>
      <c r="M248" s="228">
        <v>133.71</v>
      </c>
      <c r="N248" s="228">
        <v>40.590000000000003</v>
      </c>
      <c r="O248" s="228"/>
      <c r="P248" s="228">
        <v>40.590000000000003</v>
      </c>
      <c r="Q248" s="228">
        <v>40.590000000000003</v>
      </c>
      <c r="R248" s="229">
        <v>40.590000000000003</v>
      </c>
      <c r="S248" s="229">
        <v>40.590000000000003</v>
      </c>
      <c r="T248" s="228">
        <f t="shared" si="84"/>
        <v>498.85</v>
      </c>
      <c r="U248" s="226">
        <f t="shared" si="68"/>
        <v>121.77000000000001</v>
      </c>
    </row>
    <row r="249" spans="1:21" x14ac:dyDescent="0.2">
      <c r="A249" s="221"/>
      <c r="B249" s="221"/>
      <c r="C249" s="221"/>
      <c r="D249" s="221" t="s">
        <v>424</v>
      </c>
      <c r="E249" s="221"/>
      <c r="F249" s="224">
        <f t="shared" ref="F249:T249" si="85">ROUND(SUM(F243:F248),5)</f>
        <v>0</v>
      </c>
      <c r="G249" s="224">
        <f t="shared" si="85"/>
        <v>0</v>
      </c>
      <c r="H249" s="224">
        <f t="shared" si="85"/>
        <v>0</v>
      </c>
      <c r="I249" s="224">
        <f t="shared" si="85"/>
        <v>0</v>
      </c>
      <c r="J249" s="224">
        <f t="shared" si="85"/>
        <v>0</v>
      </c>
      <c r="K249" s="224">
        <f t="shared" si="85"/>
        <v>13354.28</v>
      </c>
      <c r="L249" s="224">
        <f t="shared" si="85"/>
        <v>4763.95</v>
      </c>
      <c r="M249" s="224">
        <f t="shared" si="85"/>
        <v>4687.5</v>
      </c>
      <c r="N249" s="224">
        <f t="shared" si="85"/>
        <v>4779.88</v>
      </c>
      <c r="O249" s="224">
        <f t="shared" si="85"/>
        <v>4577.78</v>
      </c>
      <c r="P249" s="224">
        <f t="shared" si="85"/>
        <v>4779.88</v>
      </c>
      <c r="Q249" s="224">
        <f t="shared" si="85"/>
        <v>4779.88</v>
      </c>
      <c r="R249" s="225">
        <f t="shared" si="85"/>
        <v>4779.88</v>
      </c>
      <c r="S249" s="225">
        <f t="shared" si="85"/>
        <v>4779.88</v>
      </c>
      <c r="T249" s="224">
        <f t="shared" si="85"/>
        <v>51282.91</v>
      </c>
      <c r="U249" s="226">
        <f t="shared" si="68"/>
        <v>14339.64</v>
      </c>
    </row>
    <row r="250" spans="1:21" x14ac:dyDescent="0.2">
      <c r="A250" s="221"/>
      <c r="B250" s="221"/>
      <c r="C250" s="221"/>
      <c r="D250" s="221" t="s">
        <v>425</v>
      </c>
      <c r="E250" s="221"/>
      <c r="F250" s="224"/>
      <c r="G250" s="224"/>
      <c r="H250" s="224"/>
      <c r="I250" s="224"/>
      <c r="J250" s="224"/>
      <c r="K250" s="224"/>
      <c r="L250" s="224"/>
      <c r="M250" s="224"/>
      <c r="N250" s="224"/>
      <c r="O250" s="224"/>
      <c r="P250" s="224"/>
      <c r="Q250" s="224"/>
      <c r="R250" s="225"/>
      <c r="S250" s="225"/>
      <c r="T250" s="224"/>
      <c r="U250" s="226">
        <f t="shared" si="68"/>
        <v>0</v>
      </c>
    </row>
    <row r="251" spans="1:21" x14ac:dyDescent="0.2">
      <c r="A251" s="221"/>
      <c r="B251" s="221"/>
      <c r="C251" s="221"/>
      <c r="D251" s="221"/>
      <c r="E251" s="221" t="s">
        <v>418</v>
      </c>
      <c r="F251" s="224">
        <v>0</v>
      </c>
      <c r="G251" s="224">
        <v>0</v>
      </c>
      <c r="H251" s="224">
        <v>4670.42</v>
      </c>
      <c r="I251" s="224">
        <v>4670.42</v>
      </c>
      <c r="J251" s="224">
        <v>4670.41</v>
      </c>
      <c r="K251" s="224">
        <v>-14011.25</v>
      </c>
      <c r="L251" s="224">
        <v>500</v>
      </c>
      <c r="M251" s="224">
        <v>0</v>
      </c>
      <c r="N251" s="224">
        <v>0</v>
      </c>
      <c r="O251" s="224">
        <v>0</v>
      </c>
      <c r="P251" s="224">
        <v>0</v>
      </c>
      <c r="Q251" s="224">
        <v>0</v>
      </c>
      <c r="R251" s="225">
        <v>0</v>
      </c>
      <c r="S251" s="225">
        <v>0</v>
      </c>
      <c r="T251" s="224">
        <f t="shared" ref="T251:T256" si="86">ROUND(SUM(F251:S251),5)</f>
        <v>500</v>
      </c>
      <c r="U251" s="226">
        <f t="shared" si="68"/>
        <v>0</v>
      </c>
    </row>
    <row r="252" spans="1:21" x14ac:dyDescent="0.2">
      <c r="A252" s="221"/>
      <c r="B252" s="221"/>
      <c r="C252" s="221"/>
      <c r="D252" s="221"/>
      <c r="E252" s="221" t="s">
        <v>426</v>
      </c>
      <c r="F252" s="224">
        <v>0</v>
      </c>
      <c r="G252" s="224">
        <v>0</v>
      </c>
      <c r="H252" s="224">
        <v>481.66</v>
      </c>
      <c r="I252" s="224">
        <v>417.88</v>
      </c>
      <c r="J252" s="224">
        <v>417.9</v>
      </c>
      <c r="K252" s="224">
        <v>-1317.44</v>
      </c>
      <c r="L252" s="224">
        <v>0</v>
      </c>
      <c r="M252" s="224">
        <v>0</v>
      </c>
      <c r="N252" s="224">
        <v>0</v>
      </c>
      <c r="O252" s="224">
        <v>0</v>
      </c>
      <c r="P252" s="224">
        <v>0</v>
      </c>
      <c r="Q252" s="224">
        <v>0</v>
      </c>
      <c r="R252" s="225">
        <v>0</v>
      </c>
      <c r="S252" s="225">
        <v>0</v>
      </c>
      <c r="T252" s="224">
        <f t="shared" si="86"/>
        <v>0</v>
      </c>
      <c r="U252" s="226">
        <f t="shared" si="68"/>
        <v>0</v>
      </c>
    </row>
    <row r="253" spans="1:21" x14ac:dyDescent="0.2">
      <c r="A253" s="221"/>
      <c r="B253" s="221"/>
      <c r="C253" s="221"/>
      <c r="D253" s="221"/>
      <c r="E253" s="221" t="s">
        <v>291</v>
      </c>
      <c r="F253" s="224">
        <v>0</v>
      </c>
      <c r="G253" s="224">
        <v>0</v>
      </c>
      <c r="H253" s="224">
        <v>348.18</v>
      </c>
      <c r="I253" s="224">
        <v>349.42</v>
      </c>
      <c r="J253" s="224">
        <v>349.41</v>
      </c>
      <c r="K253" s="224">
        <v>-1047.01</v>
      </c>
      <c r="L253" s="224">
        <v>38.26</v>
      </c>
      <c r="M253" s="224">
        <v>0</v>
      </c>
      <c r="N253" s="224">
        <v>0</v>
      </c>
      <c r="O253" s="224">
        <v>0</v>
      </c>
      <c r="P253" s="224">
        <v>0</v>
      </c>
      <c r="Q253" s="224">
        <v>0</v>
      </c>
      <c r="R253" s="225">
        <v>0</v>
      </c>
      <c r="S253" s="225">
        <v>0</v>
      </c>
      <c r="T253" s="224">
        <f t="shared" si="86"/>
        <v>38.26</v>
      </c>
      <c r="U253" s="226">
        <f t="shared" si="68"/>
        <v>0</v>
      </c>
    </row>
    <row r="254" spans="1:21" x14ac:dyDescent="0.2">
      <c r="A254" s="221"/>
      <c r="B254" s="221"/>
      <c r="C254" s="221"/>
      <c r="D254" s="221"/>
      <c r="E254" s="221" t="s">
        <v>292</v>
      </c>
      <c r="F254" s="224">
        <v>0</v>
      </c>
      <c r="G254" s="224">
        <v>0</v>
      </c>
      <c r="H254" s="224">
        <v>19.940000000000001</v>
      </c>
      <c r="I254" s="224">
        <v>19.940000000000001</v>
      </c>
      <c r="J254" s="224">
        <v>19.940000000000001</v>
      </c>
      <c r="K254" s="224">
        <v>-59.82</v>
      </c>
      <c r="L254" s="224">
        <v>2.14</v>
      </c>
      <c r="M254" s="224">
        <v>0</v>
      </c>
      <c r="N254" s="224">
        <v>0</v>
      </c>
      <c r="O254" s="224">
        <v>0</v>
      </c>
      <c r="P254" s="224">
        <v>0</v>
      </c>
      <c r="Q254" s="224">
        <v>0</v>
      </c>
      <c r="R254" s="225">
        <v>0</v>
      </c>
      <c r="S254" s="225">
        <v>0</v>
      </c>
      <c r="T254" s="224">
        <f t="shared" si="86"/>
        <v>2.14</v>
      </c>
      <c r="U254" s="226">
        <f t="shared" si="68"/>
        <v>0</v>
      </c>
    </row>
    <row r="255" spans="1:21" x14ac:dyDescent="0.2">
      <c r="A255" s="221"/>
      <c r="B255" s="221"/>
      <c r="C255" s="221"/>
      <c r="D255" s="221"/>
      <c r="E255" s="221" t="s">
        <v>420</v>
      </c>
      <c r="F255" s="224">
        <v>0</v>
      </c>
      <c r="G255" s="224">
        <v>0</v>
      </c>
      <c r="H255" s="224">
        <v>0</v>
      </c>
      <c r="I255" s="224">
        <v>0</v>
      </c>
      <c r="J255" s="224">
        <v>0</v>
      </c>
      <c r="K255" s="224">
        <v>0</v>
      </c>
      <c r="L255" s="224">
        <v>19</v>
      </c>
      <c r="M255" s="224">
        <v>0</v>
      </c>
      <c r="N255" s="224">
        <v>0</v>
      </c>
      <c r="O255" s="224">
        <v>0</v>
      </c>
      <c r="P255" s="224">
        <v>0</v>
      </c>
      <c r="Q255" s="224">
        <v>0</v>
      </c>
      <c r="R255" s="225">
        <v>0</v>
      </c>
      <c r="S255" s="225">
        <v>0</v>
      </c>
      <c r="T255" s="224">
        <f t="shared" si="86"/>
        <v>19</v>
      </c>
      <c r="U255" s="226">
        <f t="shared" si="68"/>
        <v>0</v>
      </c>
    </row>
    <row r="256" spans="1:21" ht="13.5" thickBot="1" x14ac:dyDescent="0.25">
      <c r="A256" s="221"/>
      <c r="B256" s="221"/>
      <c r="C256" s="221"/>
      <c r="D256" s="221"/>
      <c r="E256" s="221" t="s">
        <v>427</v>
      </c>
      <c r="F256" s="224">
        <v>540</v>
      </c>
      <c r="G256" s="224">
        <v>0</v>
      </c>
      <c r="H256" s="224">
        <v>3187.5</v>
      </c>
      <c r="I256" s="224">
        <v>7012.5</v>
      </c>
      <c r="J256" s="224">
        <v>7324.45</v>
      </c>
      <c r="K256" s="224">
        <v>0</v>
      </c>
      <c r="L256" s="224">
        <v>11953.55</v>
      </c>
      <c r="M256" s="224">
        <v>4597.6499999999996</v>
      </c>
      <c r="N256" s="224">
        <v>1275</v>
      </c>
      <c r="O256" s="224">
        <v>0</v>
      </c>
      <c r="P256" s="224">
        <v>0</v>
      </c>
      <c r="Q256" s="224">
        <v>0</v>
      </c>
      <c r="R256" s="225">
        <v>0</v>
      </c>
      <c r="S256" s="225">
        <v>0</v>
      </c>
      <c r="T256" s="224">
        <f t="shared" si="86"/>
        <v>35890.65</v>
      </c>
      <c r="U256" s="226">
        <f t="shared" si="68"/>
        <v>0</v>
      </c>
    </row>
    <row r="257" spans="1:21" ht="13.5" thickBot="1" x14ac:dyDescent="0.25">
      <c r="A257" s="221"/>
      <c r="B257" s="221"/>
      <c r="C257" s="221"/>
      <c r="D257" s="221" t="s">
        <v>428</v>
      </c>
      <c r="E257" s="221"/>
      <c r="F257" s="237">
        <f t="shared" ref="F257:T257" si="87">ROUND(SUM(F250:F256),5)</f>
        <v>540</v>
      </c>
      <c r="G257" s="237">
        <f t="shared" si="87"/>
        <v>0</v>
      </c>
      <c r="H257" s="237">
        <f t="shared" si="87"/>
        <v>8707.7000000000007</v>
      </c>
      <c r="I257" s="237">
        <f t="shared" si="87"/>
        <v>12470.16</v>
      </c>
      <c r="J257" s="237">
        <f t="shared" si="87"/>
        <v>12782.11</v>
      </c>
      <c r="K257" s="237">
        <f t="shared" si="87"/>
        <v>-16435.52</v>
      </c>
      <c r="L257" s="237">
        <f t="shared" si="87"/>
        <v>12512.95</v>
      </c>
      <c r="M257" s="237">
        <f t="shared" si="87"/>
        <v>4597.6499999999996</v>
      </c>
      <c r="N257" s="237">
        <f t="shared" si="87"/>
        <v>1275</v>
      </c>
      <c r="O257" s="237">
        <f t="shared" si="87"/>
        <v>0</v>
      </c>
      <c r="P257" s="237">
        <f t="shared" si="87"/>
        <v>0</v>
      </c>
      <c r="Q257" s="237">
        <f t="shared" si="87"/>
        <v>0</v>
      </c>
      <c r="R257" s="238">
        <f t="shared" si="87"/>
        <v>0</v>
      </c>
      <c r="S257" s="238">
        <f t="shared" si="87"/>
        <v>0</v>
      </c>
      <c r="T257" s="237">
        <f t="shared" si="87"/>
        <v>36450.050000000003</v>
      </c>
      <c r="U257" s="226">
        <f t="shared" si="68"/>
        <v>0</v>
      </c>
    </row>
    <row r="258" spans="1:21" x14ac:dyDescent="0.2">
      <c r="A258" s="221"/>
      <c r="B258" s="221"/>
      <c r="C258" s="221" t="s">
        <v>429</v>
      </c>
      <c r="D258" s="221"/>
      <c r="E258" s="221"/>
      <c r="F258" s="224">
        <f t="shared" ref="F258:T258" si="88">ROUND(F234+F242+F249+F257,5)</f>
        <v>540</v>
      </c>
      <c r="G258" s="224">
        <f t="shared" si="88"/>
        <v>18.440000000000001</v>
      </c>
      <c r="H258" s="224">
        <f t="shared" si="88"/>
        <v>8707.7000000000007</v>
      </c>
      <c r="I258" s="224">
        <f t="shared" si="88"/>
        <v>12470.16</v>
      </c>
      <c r="J258" s="224">
        <f t="shared" si="88"/>
        <v>12782.11</v>
      </c>
      <c r="K258" s="224">
        <f t="shared" si="88"/>
        <v>16676.88</v>
      </c>
      <c r="L258" s="224">
        <f t="shared" si="88"/>
        <v>22387.49</v>
      </c>
      <c r="M258" s="224">
        <f t="shared" si="88"/>
        <v>14380.36</v>
      </c>
      <c r="N258" s="224">
        <f t="shared" si="88"/>
        <v>11006.35</v>
      </c>
      <c r="O258" s="224">
        <f t="shared" si="88"/>
        <v>9531.9599999999991</v>
      </c>
      <c r="P258" s="224">
        <f t="shared" si="88"/>
        <v>9731.35</v>
      </c>
      <c r="Q258" s="224">
        <f t="shared" si="88"/>
        <v>9731.35</v>
      </c>
      <c r="R258" s="225">
        <f t="shared" si="88"/>
        <v>9731.35</v>
      </c>
      <c r="S258" s="225">
        <f t="shared" si="88"/>
        <v>9731.35</v>
      </c>
      <c r="T258" s="224">
        <f t="shared" si="88"/>
        <v>147426.85</v>
      </c>
      <c r="U258" s="226">
        <f t="shared" si="68"/>
        <v>29194.050000000003</v>
      </c>
    </row>
    <row r="259" spans="1:21" x14ac:dyDescent="0.2">
      <c r="A259" s="221"/>
      <c r="B259" s="221"/>
      <c r="C259" s="221" t="s">
        <v>430</v>
      </c>
      <c r="D259" s="221"/>
      <c r="E259" s="221"/>
      <c r="F259" s="224"/>
      <c r="G259" s="224"/>
      <c r="H259" s="224"/>
      <c r="I259" s="224"/>
      <c r="J259" s="224"/>
      <c r="K259" s="224"/>
      <c r="L259" s="224"/>
      <c r="M259" s="224"/>
      <c r="N259" s="224"/>
      <c r="O259" s="224"/>
      <c r="P259" s="224"/>
      <c r="Q259" s="224"/>
      <c r="R259" s="225"/>
      <c r="S259" s="225"/>
      <c r="T259" s="224"/>
      <c r="U259" s="226">
        <f t="shared" si="68"/>
        <v>0</v>
      </c>
    </row>
    <row r="260" spans="1:21" ht="13.5" thickBot="1" x14ac:dyDescent="0.25">
      <c r="A260" s="221"/>
      <c r="B260" s="221"/>
      <c r="C260" s="221"/>
      <c r="D260" s="221" t="s">
        <v>317</v>
      </c>
      <c r="E260" s="221"/>
      <c r="F260" s="228">
        <v>0</v>
      </c>
      <c r="G260" s="228">
        <v>0</v>
      </c>
      <c r="H260" s="228">
        <v>0</v>
      </c>
      <c r="I260" s="228">
        <v>0</v>
      </c>
      <c r="J260" s="228">
        <v>0</v>
      </c>
      <c r="K260" s="228">
        <v>0</v>
      </c>
      <c r="L260" s="228">
        <v>2530</v>
      </c>
      <c r="M260" s="228">
        <v>-2530</v>
      </c>
      <c r="N260" s="228">
        <v>0</v>
      </c>
      <c r="O260" s="228">
        <v>0</v>
      </c>
      <c r="P260" s="228">
        <v>0</v>
      </c>
      <c r="Q260" s="228">
        <v>0</v>
      </c>
      <c r="R260" s="229">
        <v>0</v>
      </c>
      <c r="S260" s="229">
        <v>0</v>
      </c>
      <c r="T260" s="228">
        <f>ROUND(SUM(F260:S260),5)</f>
        <v>0</v>
      </c>
      <c r="U260" s="226">
        <f t="shared" si="68"/>
        <v>0</v>
      </c>
    </row>
    <row r="261" spans="1:21" x14ac:dyDescent="0.2">
      <c r="A261" s="221"/>
      <c r="B261" s="221"/>
      <c r="C261" s="221" t="s">
        <v>431</v>
      </c>
      <c r="D261" s="221"/>
      <c r="E261" s="221"/>
      <c r="F261" s="224">
        <f t="shared" ref="F261:T261" si="89">ROUND(SUM(F259:F260),5)</f>
        <v>0</v>
      </c>
      <c r="G261" s="224">
        <f t="shared" si="89"/>
        <v>0</v>
      </c>
      <c r="H261" s="224">
        <f t="shared" si="89"/>
        <v>0</v>
      </c>
      <c r="I261" s="224">
        <f t="shared" si="89"/>
        <v>0</v>
      </c>
      <c r="J261" s="224">
        <f t="shared" si="89"/>
        <v>0</v>
      </c>
      <c r="K261" s="224">
        <f t="shared" si="89"/>
        <v>0</v>
      </c>
      <c r="L261" s="224">
        <f t="shared" si="89"/>
        <v>2530</v>
      </c>
      <c r="M261" s="224">
        <f t="shared" si="89"/>
        <v>-2530</v>
      </c>
      <c r="N261" s="224">
        <f t="shared" si="89"/>
        <v>0</v>
      </c>
      <c r="O261" s="224">
        <f t="shared" si="89"/>
        <v>0</v>
      </c>
      <c r="P261" s="224">
        <f t="shared" si="89"/>
        <v>0</v>
      </c>
      <c r="Q261" s="224">
        <f t="shared" si="89"/>
        <v>0</v>
      </c>
      <c r="R261" s="225">
        <f t="shared" si="89"/>
        <v>0</v>
      </c>
      <c r="S261" s="225">
        <f t="shared" si="89"/>
        <v>0</v>
      </c>
      <c r="T261" s="224">
        <f t="shared" si="89"/>
        <v>0</v>
      </c>
      <c r="U261" s="226">
        <f t="shared" si="68"/>
        <v>0</v>
      </c>
    </row>
    <row r="262" spans="1:21" x14ac:dyDescent="0.2">
      <c r="A262" s="221"/>
      <c r="B262" s="221"/>
      <c r="C262" s="221" t="s">
        <v>432</v>
      </c>
      <c r="D262" s="221"/>
      <c r="E262" s="221"/>
      <c r="F262" s="224"/>
      <c r="G262" s="224"/>
      <c r="H262" s="224"/>
      <c r="I262" s="224"/>
      <c r="J262" s="224"/>
      <c r="K262" s="224"/>
      <c r="L262" s="224"/>
      <c r="M262" s="224"/>
      <c r="N262" s="224"/>
      <c r="O262" s="224"/>
      <c r="P262" s="224"/>
      <c r="Q262" s="224"/>
      <c r="R262" s="225"/>
      <c r="S262" s="225"/>
      <c r="T262" s="224"/>
      <c r="U262" s="226">
        <f t="shared" si="68"/>
        <v>0</v>
      </c>
    </row>
    <row r="263" spans="1:21" ht="13.5" thickBot="1" x14ac:dyDescent="0.25">
      <c r="A263" s="221"/>
      <c r="B263" s="221"/>
      <c r="C263" s="221"/>
      <c r="D263" s="221" t="s">
        <v>351</v>
      </c>
      <c r="E263" s="221"/>
      <c r="F263" s="224">
        <v>0</v>
      </c>
      <c r="G263" s="224">
        <v>0</v>
      </c>
      <c r="H263" s="224">
        <v>0</v>
      </c>
      <c r="I263" s="224">
        <v>2227.5</v>
      </c>
      <c r="J263" s="224">
        <v>0</v>
      </c>
      <c r="K263" s="224">
        <v>0</v>
      </c>
      <c r="L263" s="224">
        <v>0</v>
      </c>
      <c r="M263" s="224">
        <v>0</v>
      </c>
      <c r="N263" s="224">
        <v>0</v>
      </c>
      <c r="O263" s="224">
        <v>0</v>
      </c>
      <c r="P263" s="224">
        <v>0</v>
      </c>
      <c r="Q263" s="224">
        <v>0</v>
      </c>
      <c r="R263" s="225">
        <v>0</v>
      </c>
      <c r="S263" s="225">
        <v>0</v>
      </c>
      <c r="T263" s="224">
        <f>ROUND(SUM(F263:S263),5)</f>
        <v>2227.5</v>
      </c>
      <c r="U263" s="226">
        <f t="shared" si="68"/>
        <v>0</v>
      </c>
    </row>
    <row r="264" spans="1:21" ht="13.5" thickBot="1" x14ac:dyDescent="0.25">
      <c r="A264" s="221"/>
      <c r="B264" s="221"/>
      <c r="C264" s="221" t="s">
        <v>433</v>
      </c>
      <c r="D264" s="221"/>
      <c r="E264" s="221"/>
      <c r="F264" s="237">
        <f t="shared" ref="F264:T264" si="90">ROUND(SUM(F262:F263),5)</f>
        <v>0</v>
      </c>
      <c r="G264" s="237">
        <f t="shared" si="90"/>
        <v>0</v>
      </c>
      <c r="H264" s="237">
        <f t="shared" si="90"/>
        <v>0</v>
      </c>
      <c r="I264" s="237">
        <f t="shared" si="90"/>
        <v>2227.5</v>
      </c>
      <c r="J264" s="237">
        <f t="shared" si="90"/>
        <v>0</v>
      </c>
      <c r="K264" s="237">
        <f t="shared" si="90"/>
        <v>0</v>
      </c>
      <c r="L264" s="237">
        <f t="shared" si="90"/>
        <v>0</v>
      </c>
      <c r="M264" s="237">
        <f t="shared" si="90"/>
        <v>0</v>
      </c>
      <c r="N264" s="237">
        <f t="shared" si="90"/>
        <v>0</v>
      </c>
      <c r="O264" s="237">
        <f t="shared" si="90"/>
        <v>0</v>
      </c>
      <c r="P264" s="237">
        <f t="shared" si="90"/>
        <v>0</v>
      </c>
      <c r="Q264" s="237">
        <f t="shared" si="90"/>
        <v>0</v>
      </c>
      <c r="R264" s="238">
        <f t="shared" si="90"/>
        <v>0</v>
      </c>
      <c r="S264" s="238">
        <f t="shared" si="90"/>
        <v>0</v>
      </c>
      <c r="T264" s="237">
        <f t="shared" si="90"/>
        <v>2227.5</v>
      </c>
      <c r="U264" s="226">
        <f t="shared" ref="U264:U328" si="91">SUM(Q264:S264)</f>
        <v>0</v>
      </c>
    </row>
    <row r="265" spans="1:21" x14ac:dyDescent="0.2">
      <c r="A265" s="221"/>
      <c r="B265" s="221" t="s">
        <v>434</v>
      </c>
      <c r="C265" s="221"/>
      <c r="D265" s="221"/>
      <c r="E265" s="221"/>
      <c r="F265" s="224">
        <f t="shared" ref="F265:T265" si="92">ROUND(F233+F258+F261+F264,5)</f>
        <v>540</v>
      </c>
      <c r="G265" s="224">
        <f t="shared" si="92"/>
        <v>18.440000000000001</v>
      </c>
      <c r="H265" s="224">
        <f t="shared" si="92"/>
        <v>8707.7000000000007</v>
      </c>
      <c r="I265" s="224">
        <f t="shared" si="92"/>
        <v>14697.66</v>
      </c>
      <c r="J265" s="224">
        <f t="shared" si="92"/>
        <v>12782.11</v>
      </c>
      <c r="K265" s="224">
        <f t="shared" si="92"/>
        <v>16676.88</v>
      </c>
      <c r="L265" s="224">
        <f t="shared" si="92"/>
        <v>24917.49</v>
      </c>
      <c r="M265" s="224">
        <f t="shared" si="92"/>
        <v>11850.36</v>
      </c>
      <c r="N265" s="224">
        <f t="shared" si="92"/>
        <v>11006.35</v>
      </c>
      <c r="O265" s="224">
        <f t="shared" si="92"/>
        <v>9531.9599999999991</v>
      </c>
      <c r="P265" s="224">
        <f t="shared" si="92"/>
        <v>9731.35</v>
      </c>
      <c r="Q265" s="224">
        <f t="shared" si="92"/>
        <v>9731.35</v>
      </c>
      <c r="R265" s="225">
        <f t="shared" si="92"/>
        <v>9731.35</v>
      </c>
      <c r="S265" s="225">
        <f t="shared" si="92"/>
        <v>9731.35</v>
      </c>
      <c r="T265" s="224">
        <f t="shared" si="92"/>
        <v>149654.35</v>
      </c>
      <c r="U265" s="226">
        <f t="shared" si="91"/>
        <v>29194.050000000003</v>
      </c>
    </row>
    <row r="266" spans="1:21" x14ac:dyDescent="0.2">
      <c r="A266" s="221"/>
      <c r="B266" s="221" t="s">
        <v>435</v>
      </c>
      <c r="C266" s="221"/>
      <c r="D266" s="221"/>
      <c r="E266" s="221"/>
      <c r="F266" s="224"/>
      <c r="G266" s="224"/>
      <c r="H266" s="224"/>
      <c r="I266" s="224"/>
      <c r="J266" s="224"/>
      <c r="K266" s="224"/>
      <c r="L266" s="224"/>
      <c r="M266" s="224"/>
      <c r="N266" s="224"/>
      <c r="O266" s="224"/>
      <c r="P266" s="224"/>
      <c r="Q266" s="224"/>
      <c r="R266" s="225"/>
      <c r="S266" s="225"/>
      <c r="T266" s="224"/>
      <c r="U266" s="226">
        <f t="shared" si="91"/>
        <v>0</v>
      </c>
    </row>
    <row r="267" spans="1:21" x14ac:dyDescent="0.2">
      <c r="A267" s="221"/>
      <c r="B267" s="221"/>
      <c r="C267" s="221" t="s">
        <v>436</v>
      </c>
      <c r="D267" s="221"/>
      <c r="E267" s="221"/>
      <c r="F267" s="224"/>
      <c r="G267" s="224"/>
      <c r="H267" s="224"/>
      <c r="I267" s="224"/>
      <c r="J267" s="224"/>
      <c r="K267" s="224"/>
      <c r="L267" s="224"/>
      <c r="M267" s="224"/>
      <c r="N267" s="224"/>
      <c r="O267" s="224"/>
      <c r="P267" s="224"/>
      <c r="Q267" s="224"/>
      <c r="R267" s="225"/>
      <c r="S267" s="225"/>
      <c r="T267" s="224"/>
      <c r="U267" s="226">
        <f t="shared" si="91"/>
        <v>0</v>
      </c>
    </row>
    <row r="268" spans="1:21" x14ac:dyDescent="0.2">
      <c r="A268" s="221"/>
      <c r="B268" s="221"/>
      <c r="C268" s="221"/>
      <c r="D268" s="221" t="s">
        <v>437</v>
      </c>
      <c r="E268" s="221"/>
      <c r="F268" s="224"/>
      <c r="G268" s="224"/>
      <c r="H268" s="224"/>
      <c r="I268" s="224"/>
      <c r="J268" s="224"/>
      <c r="K268" s="224"/>
      <c r="L268" s="224"/>
      <c r="M268" s="224"/>
      <c r="N268" s="224"/>
      <c r="O268" s="224"/>
      <c r="P268" s="224"/>
      <c r="Q268" s="224"/>
      <c r="R268" s="225"/>
      <c r="S268" s="225"/>
      <c r="T268" s="224"/>
      <c r="U268" s="226">
        <f t="shared" si="91"/>
        <v>0</v>
      </c>
    </row>
    <row r="269" spans="1:21" x14ac:dyDescent="0.2">
      <c r="A269" s="221"/>
      <c r="B269" s="221"/>
      <c r="C269" s="221"/>
      <c r="D269" s="221"/>
      <c r="E269" s="221" t="s">
        <v>438</v>
      </c>
      <c r="F269" s="224">
        <v>0</v>
      </c>
      <c r="G269" s="224">
        <v>0</v>
      </c>
      <c r="H269" s="224">
        <v>0</v>
      </c>
      <c r="I269" s="224">
        <v>0</v>
      </c>
      <c r="J269" s="224">
        <v>0</v>
      </c>
      <c r="K269" s="224">
        <v>1868.17</v>
      </c>
      <c r="L269" s="224">
        <v>467.04</v>
      </c>
      <c r="M269" s="224">
        <v>467.04</v>
      </c>
      <c r="N269" s="224">
        <v>467.04</v>
      </c>
      <c r="O269" s="222">
        <v>467.04</v>
      </c>
      <c r="P269" s="224">
        <v>467.04</v>
      </c>
      <c r="Q269" s="224">
        <v>467.04</v>
      </c>
      <c r="R269" s="225">
        <v>467.04</v>
      </c>
      <c r="S269" s="225">
        <v>467.04</v>
      </c>
      <c r="T269" s="224">
        <f t="shared" ref="T269:T273" si="93">ROUND(SUM(F269:S269),5)</f>
        <v>5604.49</v>
      </c>
      <c r="U269" s="226">
        <f t="shared" si="91"/>
        <v>1401.1200000000001</v>
      </c>
    </row>
    <row r="270" spans="1:21" x14ac:dyDescent="0.2">
      <c r="A270" s="221"/>
      <c r="B270" s="221"/>
      <c r="C270" s="221"/>
      <c r="D270" s="221"/>
      <c r="E270" s="221" t="s">
        <v>290</v>
      </c>
      <c r="F270" s="224">
        <v>0</v>
      </c>
      <c r="G270" s="224">
        <v>0</v>
      </c>
      <c r="H270" s="224">
        <v>0</v>
      </c>
      <c r="I270" s="224">
        <v>0</v>
      </c>
      <c r="J270" s="224">
        <v>0</v>
      </c>
      <c r="K270" s="224">
        <v>173.53</v>
      </c>
      <c r="L270" s="224">
        <v>46.28</v>
      </c>
      <c r="M270" s="224">
        <v>46.28</v>
      </c>
      <c r="N270" s="224">
        <v>46.28</v>
      </c>
      <c r="O270" s="222">
        <v>46.58</v>
      </c>
      <c r="P270" s="224">
        <v>46.28</v>
      </c>
      <c r="Q270" s="224">
        <v>46.28</v>
      </c>
      <c r="R270" s="225">
        <v>46.28</v>
      </c>
      <c r="S270" s="225">
        <v>46.28</v>
      </c>
      <c r="T270" s="224">
        <f t="shared" si="93"/>
        <v>544.07000000000005</v>
      </c>
      <c r="U270" s="226">
        <f t="shared" si="91"/>
        <v>138.84</v>
      </c>
    </row>
    <row r="271" spans="1:21" x14ac:dyDescent="0.2">
      <c r="A271" s="221"/>
      <c r="B271" s="221"/>
      <c r="C271" s="221"/>
      <c r="D271" s="221"/>
      <c r="E271" s="221" t="s">
        <v>291</v>
      </c>
      <c r="F271" s="224">
        <v>0</v>
      </c>
      <c r="G271" s="224">
        <v>0</v>
      </c>
      <c r="H271" s="224">
        <v>0</v>
      </c>
      <c r="I271" s="224">
        <v>0</v>
      </c>
      <c r="J271" s="224">
        <v>0</v>
      </c>
      <c r="K271" s="224">
        <v>155.69999999999999</v>
      </c>
      <c r="L271" s="224">
        <v>34.86</v>
      </c>
      <c r="M271" s="224">
        <v>34.86</v>
      </c>
      <c r="N271" s="224">
        <v>34.86</v>
      </c>
      <c r="O271" s="222">
        <v>34.86</v>
      </c>
      <c r="P271" s="224">
        <v>34.86</v>
      </c>
      <c r="Q271" s="224">
        <v>34.86</v>
      </c>
      <c r="R271" s="225">
        <v>34.86</v>
      </c>
      <c r="S271" s="225">
        <v>34.86</v>
      </c>
      <c r="T271" s="224">
        <f t="shared" si="93"/>
        <v>434.58</v>
      </c>
      <c r="U271" s="226">
        <f t="shared" si="91"/>
        <v>104.58</v>
      </c>
    </row>
    <row r="272" spans="1:21" x14ac:dyDescent="0.2">
      <c r="A272" s="221"/>
      <c r="B272" s="221"/>
      <c r="C272" s="221"/>
      <c r="D272" s="221"/>
      <c r="E272" s="221" t="s">
        <v>292</v>
      </c>
      <c r="F272" s="224">
        <v>0</v>
      </c>
      <c r="G272" s="224">
        <v>0</v>
      </c>
      <c r="H272" s="224">
        <v>0</v>
      </c>
      <c r="I272" s="224">
        <v>0</v>
      </c>
      <c r="J272" s="224">
        <v>0</v>
      </c>
      <c r="K272" s="224">
        <v>0</v>
      </c>
      <c r="L272" s="224">
        <v>2</v>
      </c>
      <c r="M272" s="224">
        <v>2</v>
      </c>
      <c r="N272" s="224">
        <v>2</v>
      </c>
      <c r="O272" s="222">
        <v>2</v>
      </c>
      <c r="P272" s="224">
        <v>2</v>
      </c>
      <c r="Q272" s="224">
        <v>2</v>
      </c>
      <c r="R272" s="225">
        <v>2</v>
      </c>
      <c r="S272" s="225">
        <v>2</v>
      </c>
      <c r="T272" s="224">
        <f t="shared" si="93"/>
        <v>16</v>
      </c>
      <c r="U272" s="226">
        <f t="shared" si="91"/>
        <v>6</v>
      </c>
    </row>
    <row r="273" spans="1:21" ht="13.5" thickBot="1" x14ac:dyDescent="0.25">
      <c r="A273" s="221"/>
      <c r="B273" s="221"/>
      <c r="C273" s="221"/>
      <c r="D273" s="221"/>
      <c r="E273" s="221" t="s">
        <v>420</v>
      </c>
      <c r="F273" s="228">
        <v>0</v>
      </c>
      <c r="G273" s="228">
        <v>0</v>
      </c>
      <c r="H273" s="228">
        <v>0</v>
      </c>
      <c r="I273" s="228">
        <v>0</v>
      </c>
      <c r="J273" s="228">
        <v>0</v>
      </c>
      <c r="K273" s="228">
        <v>0</v>
      </c>
      <c r="L273" s="228">
        <v>17.68</v>
      </c>
      <c r="M273" s="228">
        <v>15.97</v>
      </c>
      <c r="N273" s="228">
        <v>0</v>
      </c>
      <c r="O273" s="228">
        <v>0</v>
      </c>
      <c r="P273" s="228">
        <v>0</v>
      </c>
      <c r="Q273" s="228">
        <v>0</v>
      </c>
      <c r="R273" s="229">
        <v>0</v>
      </c>
      <c r="S273" s="229">
        <v>0</v>
      </c>
      <c r="T273" s="228">
        <f t="shared" si="93"/>
        <v>33.65</v>
      </c>
      <c r="U273" s="226">
        <f t="shared" si="91"/>
        <v>0</v>
      </c>
    </row>
    <row r="274" spans="1:21" x14ac:dyDescent="0.2">
      <c r="A274" s="221"/>
      <c r="B274" s="221"/>
      <c r="C274" s="221"/>
      <c r="D274" s="221" t="s">
        <v>439</v>
      </c>
      <c r="E274" s="221"/>
      <c r="F274" s="224">
        <f t="shared" ref="F274:T274" si="94">ROUND(SUM(F268:F273),5)</f>
        <v>0</v>
      </c>
      <c r="G274" s="224">
        <f t="shared" si="94"/>
        <v>0</v>
      </c>
      <c r="H274" s="224">
        <f t="shared" si="94"/>
        <v>0</v>
      </c>
      <c r="I274" s="224">
        <f t="shared" si="94"/>
        <v>0</v>
      </c>
      <c r="J274" s="224">
        <f t="shared" si="94"/>
        <v>0</v>
      </c>
      <c r="K274" s="224">
        <f t="shared" si="94"/>
        <v>2197.4</v>
      </c>
      <c r="L274" s="224">
        <f t="shared" si="94"/>
        <v>567.86</v>
      </c>
      <c r="M274" s="224">
        <f t="shared" si="94"/>
        <v>566.15</v>
      </c>
      <c r="N274" s="224">
        <f t="shared" si="94"/>
        <v>550.17999999999995</v>
      </c>
      <c r="O274" s="224">
        <f t="shared" si="94"/>
        <v>550.48</v>
      </c>
      <c r="P274" s="224">
        <f t="shared" si="94"/>
        <v>550.17999999999995</v>
      </c>
      <c r="Q274" s="224">
        <f t="shared" si="94"/>
        <v>550.17999999999995</v>
      </c>
      <c r="R274" s="225">
        <f t="shared" si="94"/>
        <v>550.17999999999995</v>
      </c>
      <c r="S274" s="225">
        <f t="shared" si="94"/>
        <v>550.17999999999995</v>
      </c>
      <c r="T274" s="224">
        <f t="shared" si="94"/>
        <v>6632.79</v>
      </c>
      <c r="U274" s="226">
        <f t="shared" si="91"/>
        <v>1650.54</v>
      </c>
    </row>
    <row r="275" spans="1:21" x14ac:dyDescent="0.2">
      <c r="A275" s="221"/>
      <c r="B275" s="221"/>
      <c r="C275" s="221"/>
      <c r="D275" s="221" t="s">
        <v>440</v>
      </c>
      <c r="E275" s="221"/>
      <c r="F275" s="224"/>
      <c r="G275" s="224"/>
      <c r="H275" s="224"/>
      <c r="I275" s="224"/>
      <c r="J275" s="224"/>
      <c r="K275" s="224"/>
      <c r="L275" s="224"/>
      <c r="M275" s="224"/>
      <c r="N275" s="224"/>
      <c r="O275" s="224"/>
      <c r="P275" s="224"/>
      <c r="Q275" s="224"/>
      <c r="R275" s="225"/>
      <c r="S275" s="225"/>
      <c r="T275" s="224"/>
      <c r="U275" s="226">
        <f t="shared" si="91"/>
        <v>0</v>
      </c>
    </row>
    <row r="276" spans="1:21" ht="13.5" thickBot="1" x14ac:dyDescent="0.25">
      <c r="A276" s="221"/>
      <c r="B276" s="221"/>
      <c r="C276" s="221"/>
      <c r="D276" s="221"/>
      <c r="E276" s="221" t="s">
        <v>438</v>
      </c>
      <c r="F276" s="228">
        <v>0</v>
      </c>
      <c r="G276" s="228">
        <v>16100</v>
      </c>
      <c r="H276" s="228">
        <v>500</v>
      </c>
      <c r="I276" s="228">
        <v>-500</v>
      </c>
      <c r="J276" s="228">
        <v>0</v>
      </c>
      <c r="K276" s="228">
        <v>-5391.5</v>
      </c>
      <c r="L276" s="228">
        <v>0</v>
      </c>
      <c r="M276" s="228">
        <v>0</v>
      </c>
      <c r="N276" s="228">
        <v>0</v>
      </c>
      <c r="O276" s="228">
        <v>0</v>
      </c>
      <c r="P276" s="228">
        <v>0</v>
      </c>
      <c r="Q276" s="228">
        <v>0</v>
      </c>
      <c r="R276" s="229">
        <v>0</v>
      </c>
      <c r="S276" s="229">
        <v>0</v>
      </c>
      <c r="T276" s="228">
        <f>ROUND(SUM(F276:S276),5)</f>
        <v>10708.5</v>
      </c>
      <c r="U276" s="226">
        <f t="shared" si="91"/>
        <v>0</v>
      </c>
    </row>
    <row r="277" spans="1:21" x14ac:dyDescent="0.2">
      <c r="A277" s="221"/>
      <c r="B277" s="221"/>
      <c r="C277" s="221"/>
      <c r="D277" s="221" t="s">
        <v>441</v>
      </c>
      <c r="E277" s="221"/>
      <c r="F277" s="224">
        <f t="shared" ref="F277:T277" si="95">ROUND(SUM(F275:F276),5)</f>
        <v>0</v>
      </c>
      <c r="G277" s="224">
        <f t="shared" si="95"/>
        <v>16100</v>
      </c>
      <c r="H277" s="224">
        <f t="shared" si="95"/>
        <v>500</v>
      </c>
      <c r="I277" s="224">
        <f t="shared" si="95"/>
        <v>-500</v>
      </c>
      <c r="J277" s="224">
        <f t="shared" si="95"/>
        <v>0</v>
      </c>
      <c r="K277" s="224">
        <f t="shared" si="95"/>
        <v>-5391.5</v>
      </c>
      <c r="L277" s="224">
        <f t="shared" si="95"/>
        <v>0</v>
      </c>
      <c r="M277" s="224">
        <f t="shared" si="95"/>
        <v>0</v>
      </c>
      <c r="N277" s="224">
        <f t="shared" si="95"/>
        <v>0</v>
      </c>
      <c r="O277" s="224">
        <f t="shared" si="95"/>
        <v>0</v>
      </c>
      <c r="P277" s="224">
        <f t="shared" si="95"/>
        <v>0</v>
      </c>
      <c r="Q277" s="224">
        <f t="shared" si="95"/>
        <v>0</v>
      </c>
      <c r="R277" s="225">
        <f t="shared" si="95"/>
        <v>0</v>
      </c>
      <c r="S277" s="225">
        <f t="shared" si="95"/>
        <v>0</v>
      </c>
      <c r="T277" s="224">
        <f t="shared" si="95"/>
        <v>10708.5</v>
      </c>
      <c r="U277" s="226">
        <f t="shared" si="91"/>
        <v>0</v>
      </c>
    </row>
    <row r="278" spans="1:21" x14ac:dyDescent="0.2">
      <c r="A278" s="221"/>
      <c r="B278" s="221"/>
      <c r="C278" s="221"/>
      <c r="D278" s="221" t="s">
        <v>442</v>
      </c>
      <c r="E278" s="221"/>
      <c r="F278" s="224"/>
      <c r="G278" s="224"/>
      <c r="H278" s="224"/>
      <c r="I278" s="224"/>
      <c r="J278" s="224"/>
      <c r="K278" s="224"/>
      <c r="L278" s="224"/>
      <c r="M278" s="224"/>
      <c r="N278" s="224"/>
      <c r="O278" s="224"/>
      <c r="P278" s="224"/>
      <c r="Q278" s="224"/>
      <c r="R278" s="225"/>
      <c r="S278" s="225"/>
      <c r="T278" s="224"/>
      <c r="U278" s="226">
        <f t="shared" si="91"/>
        <v>0</v>
      </c>
    </row>
    <row r="279" spans="1:21" ht="13.5" thickBot="1" x14ac:dyDescent="0.25">
      <c r="A279" s="221"/>
      <c r="B279" s="221"/>
      <c r="C279" s="221"/>
      <c r="D279" s="221"/>
      <c r="E279" s="221" t="s">
        <v>443</v>
      </c>
      <c r="F279" s="228">
        <v>0</v>
      </c>
      <c r="G279" s="228">
        <v>0</v>
      </c>
      <c r="H279" s="228">
        <v>7050</v>
      </c>
      <c r="I279" s="228">
        <v>0</v>
      </c>
      <c r="J279" s="228">
        <v>0</v>
      </c>
      <c r="K279" s="228">
        <v>0</v>
      </c>
      <c r="L279" s="228">
        <v>0</v>
      </c>
      <c r="M279" s="228">
        <v>0</v>
      </c>
      <c r="N279" s="228">
        <v>0</v>
      </c>
      <c r="O279" s="228">
        <v>0</v>
      </c>
      <c r="P279" s="228">
        <v>0</v>
      </c>
      <c r="Q279" s="228">
        <v>0</v>
      </c>
      <c r="R279" s="229">
        <v>0</v>
      </c>
      <c r="S279" s="229">
        <v>0</v>
      </c>
      <c r="T279" s="228">
        <f>ROUND(SUM(F279:S279),5)</f>
        <v>7050</v>
      </c>
      <c r="U279" s="226">
        <f t="shared" si="91"/>
        <v>0</v>
      </c>
    </row>
    <row r="280" spans="1:21" x14ac:dyDescent="0.2">
      <c r="A280" s="221"/>
      <c r="B280" s="221"/>
      <c r="C280" s="221"/>
      <c r="D280" s="221" t="s">
        <v>444</v>
      </c>
      <c r="E280" s="221"/>
      <c r="F280" s="224">
        <f t="shared" ref="F280:T280" si="96">ROUND(SUM(F278:F279),5)</f>
        <v>0</v>
      </c>
      <c r="G280" s="224">
        <f t="shared" si="96"/>
        <v>0</v>
      </c>
      <c r="H280" s="224">
        <f t="shared" si="96"/>
        <v>7050</v>
      </c>
      <c r="I280" s="224">
        <f t="shared" si="96"/>
        <v>0</v>
      </c>
      <c r="J280" s="224">
        <f t="shared" si="96"/>
        <v>0</v>
      </c>
      <c r="K280" s="224">
        <f t="shared" si="96"/>
        <v>0</v>
      </c>
      <c r="L280" s="224">
        <f t="shared" si="96"/>
        <v>0</v>
      </c>
      <c r="M280" s="224">
        <f t="shared" si="96"/>
        <v>0</v>
      </c>
      <c r="N280" s="224">
        <f t="shared" si="96"/>
        <v>0</v>
      </c>
      <c r="O280" s="224">
        <f t="shared" si="96"/>
        <v>0</v>
      </c>
      <c r="P280" s="224">
        <f t="shared" si="96"/>
        <v>0</v>
      </c>
      <c r="Q280" s="224">
        <f t="shared" si="96"/>
        <v>0</v>
      </c>
      <c r="R280" s="225">
        <f t="shared" si="96"/>
        <v>0</v>
      </c>
      <c r="S280" s="225">
        <f t="shared" si="96"/>
        <v>0</v>
      </c>
      <c r="T280" s="224">
        <f t="shared" si="96"/>
        <v>7050</v>
      </c>
      <c r="U280" s="226">
        <f t="shared" si="91"/>
        <v>0</v>
      </c>
    </row>
    <row r="281" spans="1:21" x14ac:dyDescent="0.2">
      <c r="A281" s="221"/>
      <c r="B281" s="221"/>
      <c r="C281" s="221"/>
      <c r="D281" s="221" t="s">
        <v>445</v>
      </c>
      <c r="E281" s="221"/>
      <c r="F281" s="224"/>
      <c r="G281" s="224"/>
      <c r="H281" s="224"/>
      <c r="I281" s="224"/>
      <c r="J281" s="224"/>
      <c r="K281" s="224"/>
      <c r="L281" s="224"/>
      <c r="M281" s="224"/>
      <c r="N281" s="224"/>
      <c r="O281" s="224"/>
      <c r="P281" s="224"/>
      <c r="Q281" s="224"/>
      <c r="R281" s="225"/>
      <c r="S281" s="225"/>
      <c r="T281" s="224"/>
      <c r="U281" s="226">
        <f t="shared" si="91"/>
        <v>0</v>
      </c>
    </row>
    <row r="282" spans="1:21" x14ac:dyDescent="0.2">
      <c r="A282" s="221"/>
      <c r="B282" s="221"/>
      <c r="C282" s="221"/>
      <c r="D282" s="221"/>
      <c r="E282" s="221" t="s">
        <v>438</v>
      </c>
      <c r="F282" s="224">
        <v>0</v>
      </c>
      <c r="G282" s="224">
        <v>0</v>
      </c>
      <c r="H282" s="224">
        <v>16067.15</v>
      </c>
      <c r="I282" s="224">
        <v>0</v>
      </c>
      <c r="J282" s="224">
        <v>0</v>
      </c>
      <c r="K282" s="224">
        <v>0</v>
      </c>
      <c r="L282" s="224">
        <v>0</v>
      </c>
      <c r="M282" s="224">
        <v>0</v>
      </c>
      <c r="N282" s="224">
        <v>0</v>
      </c>
      <c r="O282" s="224">
        <v>0</v>
      </c>
      <c r="P282" s="224">
        <v>0</v>
      </c>
      <c r="Q282" s="224">
        <v>0</v>
      </c>
      <c r="R282" s="225">
        <v>0</v>
      </c>
      <c r="S282" s="225">
        <v>0</v>
      </c>
      <c r="T282" s="224">
        <f t="shared" ref="T282:T285" si="97">ROUND(SUM(F282:S282),5)</f>
        <v>16067.15</v>
      </c>
      <c r="U282" s="226">
        <f t="shared" si="91"/>
        <v>0</v>
      </c>
    </row>
    <row r="283" spans="1:21" x14ac:dyDescent="0.2">
      <c r="A283" s="221"/>
      <c r="B283" s="221"/>
      <c r="C283" s="221"/>
      <c r="D283" s="221"/>
      <c r="E283" s="221" t="s">
        <v>290</v>
      </c>
      <c r="F283" s="224">
        <v>0</v>
      </c>
      <c r="G283" s="224">
        <v>0</v>
      </c>
      <c r="H283" s="224">
        <v>2259.4499999999998</v>
      </c>
      <c r="I283" s="224">
        <v>0</v>
      </c>
      <c r="J283" s="224">
        <v>0</v>
      </c>
      <c r="K283" s="224">
        <v>0</v>
      </c>
      <c r="L283" s="224">
        <v>0</v>
      </c>
      <c r="M283" s="224">
        <v>0</v>
      </c>
      <c r="N283" s="224">
        <v>0</v>
      </c>
      <c r="O283" s="224">
        <v>0</v>
      </c>
      <c r="P283" s="224">
        <v>0</v>
      </c>
      <c r="Q283" s="224">
        <v>0</v>
      </c>
      <c r="R283" s="225">
        <v>0</v>
      </c>
      <c r="S283" s="225">
        <v>0</v>
      </c>
      <c r="T283" s="224">
        <f t="shared" si="97"/>
        <v>2259.4499999999998</v>
      </c>
      <c r="U283" s="226">
        <f t="shared" si="91"/>
        <v>0</v>
      </c>
    </row>
    <row r="284" spans="1:21" x14ac:dyDescent="0.2">
      <c r="A284" s="221"/>
      <c r="B284" s="221"/>
      <c r="C284" s="221"/>
      <c r="D284" s="221"/>
      <c r="E284" s="221" t="s">
        <v>291</v>
      </c>
      <c r="F284" s="224">
        <v>0</v>
      </c>
      <c r="G284" s="224">
        <v>0</v>
      </c>
      <c r="H284" s="224">
        <v>1202.9100000000001</v>
      </c>
      <c r="I284" s="224">
        <v>0</v>
      </c>
      <c r="J284" s="224">
        <v>0</v>
      </c>
      <c r="K284" s="224">
        <v>0</v>
      </c>
      <c r="L284" s="224">
        <v>0</v>
      </c>
      <c r="M284" s="224">
        <v>0</v>
      </c>
      <c r="N284" s="224">
        <v>0</v>
      </c>
      <c r="O284" s="224">
        <v>0</v>
      </c>
      <c r="P284" s="224">
        <v>0</v>
      </c>
      <c r="Q284" s="224">
        <v>0</v>
      </c>
      <c r="R284" s="225">
        <v>0</v>
      </c>
      <c r="S284" s="225">
        <v>0</v>
      </c>
      <c r="T284" s="224">
        <f t="shared" si="97"/>
        <v>1202.9100000000001</v>
      </c>
      <c r="U284" s="226">
        <f t="shared" si="91"/>
        <v>0</v>
      </c>
    </row>
    <row r="285" spans="1:21" ht="13.5" thickBot="1" x14ac:dyDescent="0.25">
      <c r="A285" s="221"/>
      <c r="B285" s="221"/>
      <c r="C285" s="221"/>
      <c r="D285" s="221"/>
      <c r="E285" s="221" t="s">
        <v>292</v>
      </c>
      <c r="F285" s="228">
        <v>0</v>
      </c>
      <c r="G285" s="228">
        <v>0</v>
      </c>
      <c r="H285" s="228">
        <v>101.01</v>
      </c>
      <c r="I285" s="228">
        <v>0</v>
      </c>
      <c r="J285" s="228">
        <v>0</v>
      </c>
      <c r="K285" s="228">
        <v>0</v>
      </c>
      <c r="L285" s="228">
        <v>0</v>
      </c>
      <c r="M285" s="228">
        <v>0</v>
      </c>
      <c r="N285" s="228">
        <v>0</v>
      </c>
      <c r="O285" s="228">
        <v>0</v>
      </c>
      <c r="P285" s="228">
        <v>0</v>
      </c>
      <c r="Q285" s="228">
        <v>0</v>
      </c>
      <c r="R285" s="229">
        <v>0</v>
      </c>
      <c r="S285" s="229">
        <v>0</v>
      </c>
      <c r="T285" s="228">
        <f t="shared" si="97"/>
        <v>101.01</v>
      </c>
      <c r="U285" s="226">
        <f t="shared" si="91"/>
        <v>0</v>
      </c>
    </row>
    <row r="286" spans="1:21" x14ac:dyDescent="0.2">
      <c r="A286" s="221"/>
      <c r="B286" s="221"/>
      <c r="C286" s="221"/>
      <c r="D286" s="221" t="s">
        <v>446</v>
      </c>
      <c r="E286" s="221"/>
      <c r="F286" s="224">
        <f t="shared" ref="F286:T286" si="98">ROUND(SUM(F281:F285),5)</f>
        <v>0</v>
      </c>
      <c r="G286" s="224">
        <f t="shared" si="98"/>
        <v>0</v>
      </c>
      <c r="H286" s="224">
        <f t="shared" si="98"/>
        <v>19630.52</v>
      </c>
      <c r="I286" s="224">
        <f t="shared" si="98"/>
        <v>0</v>
      </c>
      <c r="J286" s="224">
        <f t="shared" si="98"/>
        <v>0</v>
      </c>
      <c r="K286" s="224">
        <f t="shared" si="98"/>
        <v>0</v>
      </c>
      <c r="L286" s="224">
        <f t="shared" si="98"/>
        <v>0</v>
      </c>
      <c r="M286" s="224">
        <f t="shared" si="98"/>
        <v>0</v>
      </c>
      <c r="N286" s="224">
        <f t="shared" si="98"/>
        <v>0</v>
      </c>
      <c r="O286" s="224">
        <f t="shared" si="98"/>
        <v>0</v>
      </c>
      <c r="P286" s="224">
        <f t="shared" si="98"/>
        <v>0</v>
      </c>
      <c r="Q286" s="224">
        <f t="shared" si="98"/>
        <v>0</v>
      </c>
      <c r="R286" s="225">
        <f t="shared" si="98"/>
        <v>0</v>
      </c>
      <c r="S286" s="225">
        <f t="shared" si="98"/>
        <v>0</v>
      </c>
      <c r="T286" s="224">
        <f t="shared" si="98"/>
        <v>19630.52</v>
      </c>
      <c r="U286" s="226">
        <f t="shared" si="91"/>
        <v>0</v>
      </c>
    </row>
    <row r="287" spans="1:21" x14ac:dyDescent="0.2">
      <c r="A287" s="221"/>
      <c r="B287" s="221"/>
      <c r="C287" s="221"/>
      <c r="D287" s="221" t="s">
        <v>447</v>
      </c>
      <c r="E287" s="221"/>
      <c r="F287" s="224"/>
      <c r="G287" s="224"/>
      <c r="H287" s="224"/>
      <c r="I287" s="224"/>
      <c r="J287" s="224"/>
      <c r="K287" s="224"/>
      <c r="L287" s="224"/>
      <c r="M287" s="224"/>
      <c r="N287" s="224"/>
      <c r="O287" s="224"/>
      <c r="P287" s="224"/>
      <c r="Q287" s="224"/>
      <c r="R287" s="225"/>
      <c r="S287" s="225"/>
      <c r="T287" s="224"/>
      <c r="U287" s="226">
        <f t="shared" si="91"/>
        <v>0</v>
      </c>
    </row>
    <row r="288" spans="1:21" x14ac:dyDescent="0.2">
      <c r="A288" s="221"/>
      <c r="B288" s="221"/>
      <c r="C288" s="221"/>
      <c r="D288" s="221"/>
      <c r="E288" s="221" t="s">
        <v>438</v>
      </c>
      <c r="F288" s="224">
        <v>13025</v>
      </c>
      <c r="G288" s="224">
        <v>0</v>
      </c>
      <c r="H288" s="224">
        <v>16450</v>
      </c>
      <c r="I288" s="224">
        <v>3690.84</v>
      </c>
      <c r="J288" s="224">
        <v>8100.84</v>
      </c>
      <c r="K288" s="224">
        <v>-1990.18</v>
      </c>
      <c r="L288" s="224">
        <v>8950</v>
      </c>
      <c r="M288" s="224">
        <v>0</v>
      </c>
      <c r="N288" s="224">
        <v>-5760</v>
      </c>
      <c r="O288" s="224">
        <v>6850</v>
      </c>
      <c r="P288" s="224">
        <v>0</v>
      </c>
      <c r="Q288" s="224">
        <v>0</v>
      </c>
      <c r="R288" s="225">
        <v>0</v>
      </c>
      <c r="S288" s="225">
        <v>0</v>
      </c>
      <c r="T288" s="224">
        <f t="shared" ref="T288:T292" si="99">ROUND(SUM(F288:S288),5)</f>
        <v>49316.5</v>
      </c>
      <c r="U288" s="226">
        <f t="shared" si="91"/>
        <v>0</v>
      </c>
    </row>
    <row r="289" spans="1:21" x14ac:dyDescent="0.2">
      <c r="A289" s="221"/>
      <c r="B289" s="221"/>
      <c r="C289" s="221"/>
      <c r="D289" s="221"/>
      <c r="E289" s="221" t="s">
        <v>290</v>
      </c>
      <c r="F289" s="224">
        <v>0</v>
      </c>
      <c r="G289" s="224">
        <v>-1768.2</v>
      </c>
      <c r="H289" s="224">
        <v>0</v>
      </c>
      <c r="I289" s="224">
        <v>502.66</v>
      </c>
      <c r="J289" s="224">
        <v>502.66</v>
      </c>
      <c r="K289" s="224">
        <v>-1005.32</v>
      </c>
      <c r="L289" s="224">
        <v>0</v>
      </c>
      <c r="M289" s="224">
        <v>0</v>
      </c>
      <c r="N289" s="224">
        <v>0</v>
      </c>
      <c r="O289" s="224">
        <v>0</v>
      </c>
      <c r="P289" s="224">
        <v>0</v>
      </c>
      <c r="Q289" s="224">
        <v>0</v>
      </c>
      <c r="R289" s="225">
        <v>0</v>
      </c>
      <c r="S289" s="225">
        <v>0</v>
      </c>
      <c r="T289" s="224">
        <f t="shared" si="99"/>
        <v>-1768.2</v>
      </c>
      <c r="U289" s="226">
        <f t="shared" si="91"/>
        <v>0</v>
      </c>
    </row>
    <row r="290" spans="1:21" x14ac:dyDescent="0.2">
      <c r="A290" s="221"/>
      <c r="B290" s="221"/>
      <c r="C290" s="221"/>
      <c r="D290" s="221"/>
      <c r="E290" s="221" t="s">
        <v>291</v>
      </c>
      <c r="F290" s="224">
        <v>996.41</v>
      </c>
      <c r="G290" s="224">
        <v>1540.06</v>
      </c>
      <c r="H290" s="224">
        <v>59.38</v>
      </c>
      <c r="I290" s="224">
        <v>272.86</v>
      </c>
      <c r="J290" s="224">
        <v>272.85000000000002</v>
      </c>
      <c r="K290" s="224">
        <v>-545.70000000000005</v>
      </c>
      <c r="L290" s="224">
        <v>0</v>
      </c>
      <c r="M290" s="224">
        <v>0</v>
      </c>
      <c r="N290" s="224">
        <v>0</v>
      </c>
      <c r="O290" s="224">
        <v>0</v>
      </c>
      <c r="P290" s="224">
        <v>0</v>
      </c>
      <c r="Q290" s="224">
        <v>0</v>
      </c>
      <c r="R290" s="225">
        <v>0</v>
      </c>
      <c r="S290" s="225">
        <v>0</v>
      </c>
      <c r="T290" s="224">
        <f t="shared" si="99"/>
        <v>2595.86</v>
      </c>
      <c r="U290" s="226">
        <f t="shared" si="91"/>
        <v>0</v>
      </c>
    </row>
    <row r="291" spans="1:21" x14ac:dyDescent="0.2">
      <c r="A291" s="221"/>
      <c r="B291" s="221"/>
      <c r="C291" s="221"/>
      <c r="D291" s="221"/>
      <c r="E291" s="221" t="s">
        <v>292</v>
      </c>
      <c r="F291" s="224">
        <v>55.59</v>
      </c>
      <c r="G291" s="224">
        <v>0</v>
      </c>
      <c r="H291" s="224">
        <v>0</v>
      </c>
      <c r="I291" s="224">
        <v>15.76</v>
      </c>
      <c r="J291" s="224">
        <v>15.76</v>
      </c>
      <c r="K291" s="224">
        <v>-31.52</v>
      </c>
      <c r="L291" s="224">
        <v>0</v>
      </c>
      <c r="M291" s="224">
        <v>0</v>
      </c>
      <c r="N291" s="224">
        <v>0</v>
      </c>
      <c r="O291" s="224">
        <v>0</v>
      </c>
      <c r="P291" s="224">
        <v>0</v>
      </c>
      <c r="Q291" s="224">
        <v>0</v>
      </c>
      <c r="R291" s="225">
        <v>0</v>
      </c>
      <c r="S291" s="225">
        <v>0</v>
      </c>
      <c r="T291" s="224">
        <f t="shared" si="99"/>
        <v>55.59</v>
      </c>
      <c r="U291" s="226">
        <f t="shared" si="91"/>
        <v>0</v>
      </c>
    </row>
    <row r="292" spans="1:21" ht="13.5" thickBot="1" x14ac:dyDescent="0.25">
      <c r="A292" s="221"/>
      <c r="B292" s="221"/>
      <c r="C292" s="221"/>
      <c r="D292" s="221"/>
      <c r="E292" s="221" t="s">
        <v>420</v>
      </c>
      <c r="F292" s="224">
        <v>0</v>
      </c>
      <c r="G292" s="224">
        <v>0</v>
      </c>
      <c r="H292" s="224">
        <v>0</v>
      </c>
      <c r="I292" s="224">
        <v>0</v>
      </c>
      <c r="J292" s="224">
        <v>0</v>
      </c>
      <c r="K292" s="224">
        <v>0</v>
      </c>
      <c r="L292" s="224">
        <v>0</v>
      </c>
      <c r="M292" s="224">
        <v>0</v>
      </c>
      <c r="N292" s="224">
        <v>0</v>
      </c>
      <c r="O292" s="224">
        <v>0</v>
      </c>
      <c r="P292" s="224">
        <v>0</v>
      </c>
      <c r="Q292" s="224">
        <v>0</v>
      </c>
      <c r="R292" s="225">
        <v>0</v>
      </c>
      <c r="S292" s="225">
        <v>0</v>
      </c>
      <c r="T292" s="224">
        <f t="shared" si="99"/>
        <v>0</v>
      </c>
      <c r="U292" s="226">
        <f t="shared" si="91"/>
        <v>0</v>
      </c>
    </row>
    <row r="293" spans="1:21" ht="13.5" thickBot="1" x14ac:dyDescent="0.25">
      <c r="A293" s="221"/>
      <c r="B293" s="221"/>
      <c r="C293" s="221"/>
      <c r="D293" s="221" t="s">
        <v>448</v>
      </c>
      <c r="E293" s="221"/>
      <c r="F293" s="237">
        <f t="shared" ref="F293:T293" si="100">ROUND(SUM(F287:F292),5)</f>
        <v>14077</v>
      </c>
      <c r="G293" s="237">
        <f t="shared" si="100"/>
        <v>-228.14</v>
      </c>
      <c r="H293" s="237">
        <f t="shared" si="100"/>
        <v>16509.38</v>
      </c>
      <c r="I293" s="237">
        <f t="shared" si="100"/>
        <v>4482.12</v>
      </c>
      <c r="J293" s="237">
        <f t="shared" si="100"/>
        <v>8892.11</v>
      </c>
      <c r="K293" s="237">
        <f t="shared" si="100"/>
        <v>-3572.72</v>
      </c>
      <c r="L293" s="237">
        <f t="shared" si="100"/>
        <v>8950</v>
      </c>
      <c r="M293" s="237">
        <f t="shared" si="100"/>
        <v>0</v>
      </c>
      <c r="N293" s="237">
        <f t="shared" si="100"/>
        <v>-5760</v>
      </c>
      <c r="O293" s="237">
        <f t="shared" si="100"/>
        <v>6850</v>
      </c>
      <c r="P293" s="237">
        <f t="shared" si="100"/>
        <v>0</v>
      </c>
      <c r="Q293" s="237">
        <f t="shared" si="100"/>
        <v>0</v>
      </c>
      <c r="R293" s="238">
        <f t="shared" si="100"/>
        <v>0</v>
      </c>
      <c r="S293" s="238">
        <f t="shared" si="100"/>
        <v>0</v>
      </c>
      <c r="T293" s="237">
        <f t="shared" si="100"/>
        <v>50199.75</v>
      </c>
      <c r="U293" s="226">
        <f t="shared" si="91"/>
        <v>0</v>
      </c>
    </row>
    <row r="294" spans="1:21" x14ac:dyDescent="0.2">
      <c r="A294" s="221"/>
      <c r="B294" s="221"/>
      <c r="C294" s="221" t="s">
        <v>449</v>
      </c>
      <c r="D294" s="221"/>
      <c r="E294" s="221"/>
      <c r="F294" s="224">
        <f t="shared" ref="F294:T294" si="101">ROUND(F267+F274+F277+F280+F286+F293,5)</f>
        <v>14077</v>
      </c>
      <c r="G294" s="224">
        <f t="shared" si="101"/>
        <v>15871.86</v>
      </c>
      <c r="H294" s="224">
        <f t="shared" si="101"/>
        <v>43689.9</v>
      </c>
      <c r="I294" s="224">
        <f t="shared" si="101"/>
        <v>3982.12</v>
      </c>
      <c r="J294" s="224">
        <f t="shared" si="101"/>
        <v>8892.11</v>
      </c>
      <c r="K294" s="224">
        <f t="shared" si="101"/>
        <v>-6766.82</v>
      </c>
      <c r="L294" s="224">
        <f t="shared" si="101"/>
        <v>9517.86</v>
      </c>
      <c r="M294" s="224">
        <f t="shared" si="101"/>
        <v>566.15</v>
      </c>
      <c r="N294" s="224">
        <f t="shared" si="101"/>
        <v>-5209.82</v>
      </c>
      <c r="O294" s="224">
        <f t="shared" si="101"/>
        <v>7400.48</v>
      </c>
      <c r="P294" s="224">
        <f t="shared" si="101"/>
        <v>550.17999999999995</v>
      </c>
      <c r="Q294" s="224">
        <f t="shared" si="101"/>
        <v>550.17999999999995</v>
      </c>
      <c r="R294" s="225">
        <f t="shared" si="101"/>
        <v>550.17999999999995</v>
      </c>
      <c r="S294" s="225">
        <f t="shared" si="101"/>
        <v>550.17999999999995</v>
      </c>
      <c r="T294" s="224">
        <f t="shared" si="101"/>
        <v>94221.56</v>
      </c>
      <c r="U294" s="226">
        <f t="shared" si="91"/>
        <v>1650.54</v>
      </c>
    </row>
    <row r="295" spans="1:21" x14ac:dyDescent="0.2">
      <c r="A295" s="221"/>
      <c r="B295" s="221"/>
      <c r="C295" s="221" t="s">
        <v>450</v>
      </c>
      <c r="D295" s="221"/>
      <c r="E295" s="221"/>
      <c r="F295" s="224"/>
      <c r="G295" s="224"/>
      <c r="H295" s="224"/>
      <c r="I295" s="224"/>
      <c r="J295" s="224"/>
      <c r="K295" s="224"/>
      <c r="L295" s="224"/>
      <c r="M295" s="224"/>
      <c r="N295" s="224"/>
      <c r="O295" s="224"/>
      <c r="P295" s="224"/>
      <c r="Q295" s="224"/>
      <c r="R295" s="225"/>
      <c r="S295" s="225"/>
      <c r="T295" s="224"/>
      <c r="U295" s="226">
        <f t="shared" si="91"/>
        <v>0</v>
      </c>
    </row>
    <row r="296" spans="1:21" x14ac:dyDescent="0.2">
      <c r="A296" s="221"/>
      <c r="B296" s="221"/>
      <c r="C296" s="221"/>
      <c r="D296" s="221" t="s">
        <v>401</v>
      </c>
      <c r="E296" s="221"/>
      <c r="F296" s="224">
        <v>0</v>
      </c>
      <c r="G296" s="224">
        <v>0</v>
      </c>
      <c r="H296" s="224">
        <v>0</v>
      </c>
      <c r="I296" s="224">
        <v>0</v>
      </c>
      <c r="J296" s="224">
        <v>0</v>
      </c>
      <c r="K296" s="224">
        <v>1244.4000000000001</v>
      </c>
      <c r="L296" s="224">
        <v>0</v>
      </c>
      <c r="M296" s="224">
        <v>0</v>
      </c>
      <c r="N296" s="224">
        <v>0</v>
      </c>
      <c r="O296" s="224">
        <v>0</v>
      </c>
      <c r="P296" s="224">
        <v>0</v>
      </c>
      <c r="Q296" s="224">
        <v>0</v>
      </c>
      <c r="R296" s="225">
        <v>0</v>
      </c>
      <c r="S296" s="225">
        <v>0</v>
      </c>
      <c r="T296" s="224">
        <f t="shared" ref="T296:T297" si="102">ROUND(SUM(F296:S296),5)</f>
        <v>1244.4000000000001</v>
      </c>
      <c r="U296" s="226">
        <f t="shared" si="91"/>
        <v>0</v>
      </c>
    </row>
    <row r="297" spans="1:21" ht="13.5" thickBot="1" x14ac:dyDescent="0.25">
      <c r="A297" s="221"/>
      <c r="B297" s="221"/>
      <c r="C297" s="221"/>
      <c r="D297" s="221" t="s">
        <v>351</v>
      </c>
      <c r="E297" s="221"/>
      <c r="F297" s="228">
        <v>0</v>
      </c>
      <c r="G297" s="228">
        <v>0</v>
      </c>
      <c r="H297" s="228">
        <v>0</v>
      </c>
      <c r="I297" s="228">
        <v>0</v>
      </c>
      <c r="J297" s="228">
        <v>0</v>
      </c>
      <c r="K297" s="228">
        <v>0</v>
      </c>
      <c r="L297" s="228">
        <v>0</v>
      </c>
      <c r="M297" s="228">
        <v>0</v>
      </c>
      <c r="N297" s="228">
        <v>1050</v>
      </c>
      <c r="O297" s="228">
        <v>0</v>
      </c>
      <c r="P297" s="228">
        <v>0</v>
      </c>
      <c r="Q297" s="228">
        <v>0</v>
      </c>
      <c r="R297" s="229">
        <v>0</v>
      </c>
      <c r="S297" s="229">
        <v>0</v>
      </c>
      <c r="T297" s="228">
        <f t="shared" si="102"/>
        <v>1050</v>
      </c>
      <c r="U297" s="226">
        <f t="shared" si="91"/>
        <v>0</v>
      </c>
    </row>
    <row r="298" spans="1:21" x14ac:dyDescent="0.2">
      <c r="A298" s="221"/>
      <c r="B298" s="221"/>
      <c r="C298" s="221" t="s">
        <v>451</v>
      </c>
      <c r="D298" s="221"/>
      <c r="E298" s="221"/>
      <c r="F298" s="224">
        <f t="shared" ref="F298:T298" si="103">ROUND(SUM(F295:F297),5)</f>
        <v>0</v>
      </c>
      <c r="G298" s="224">
        <f t="shared" si="103"/>
        <v>0</v>
      </c>
      <c r="H298" s="224">
        <f t="shared" si="103"/>
        <v>0</v>
      </c>
      <c r="I298" s="224">
        <f t="shared" si="103"/>
        <v>0</v>
      </c>
      <c r="J298" s="224">
        <f t="shared" si="103"/>
        <v>0</v>
      </c>
      <c r="K298" s="224">
        <f t="shared" si="103"/>
        <v>1244.4000000000001</v>
      </c>
      <c r="L298" s="224">
        <f t="shared" si="103"/>
        <v>0</v>
      </c>
      <c r="M298" s="224">
        <f t="shared" si="103"/>
        <v>0</v>
      </c>
      <c r="N298" s="224">
        <f t="shared" si="103"/>
        <v>1050</v>
      </c>
      <c r="O298" s="224">
        <f t="shared" si="103"/>
        <v>0</v>
      </c>
      <c r="P298" s="224">
        <f t="shared" si="103"/>
        <v>0</v>
      </c>
      <c r="Q298" s="224">
        <f t="shared" si="103"/>
        <v>0</v>
      </c>
      <c r="R298" s="225">
        <f t="shared" si="103"/>
        <v>0</v>
      </c>
      <c r="S298" s="225">
        <f t="shared" si="103"/>
        <v>0</v>
      </c>
      <c r="T298" s="224">
        <f t="shared" si="103"/>
        <v>2294.4</v>
      </c>
      <c r="U298" s="226">
        <f t="shared" si="91"/>
        <v>0</v>
      </c>
    </row>
    <row r="299" spans="1:21" x14ac:dyDescent="0.2">
      <c r="A299" s="221"/>
      <c r="B299" s="221"/>
      <c r="C299" s="221" t="s">
        <v>452</v>
      </c>
      <c r="D299" s="221"/>
      <c r="E299" s="221"/>
      <c r="F299" s="224">
        <v>0</v>
      </c>
      <c r="G299" s="224">
        <v>0</v>
      </c>
      <c r="H299" s="224">
        <v>0</v>
      </c>
      <c r="I299" s="224">
        <v>0</v>
      </c>
      <c r="J299" s="224">
        <v>0</v>
      </c>
      <c r="K299" s="224">
        <v>8809.86</v>
      </c>
      <c r="L299" s="224">
        <v>0</v>
      </c>
      <c r="M299" s="224">
        <v>0</v>
      </c>
      <c r="N299" s="224">
        <v>0</v>
      </c>
      <c r="O299" s="224">
        <v>0</v>
      </c>
      <c r="P299" s="224">
        <v>0</v>
      </c>
      <c r="Q299" s="224">
        <v>0</v>
      </c>
      <c r="R299" s="225">
        <v>0</v>
      </c>
      <c r="S299" s="225">
        <v>0</v>
      </c>
      <c r="T299" s="224">
        <f t="shared" ref="T299:T302" si="104">ROUND(SUM(F299:S299),5)</f>
        <v>8809.86</v>
      </c>
      <c r="U299" s="226">
        <f t="shared" si="91"/>
        <v>0</v>
      </c>
    </row>
    <row r="300" spans="1:21" x14ac:dyDescent="0.2">
      <c r="A300" s="221"/>
      <c r="B300" s="221"/>
      <c r="C300" s="221" t="s">
        <v>453</v>
      </c>
      <c r="D300" s="221"/>
      <c r="E300" s="221"/>
      <c r="F300" s="224">
        <v>1575</v>
      </c>
      <c r="G300" s="224">
        <v>0</v>
      </c>
      <c r="H300" s="224">
        <v>0</v>
      </c>
      <c r="I300" s="224">
        <v>0</v>
      </c>
      <c r="J300" s="224">
        <v>0</v>
      </c>
      <c r="K300" s="224">
        <v>0</v>
      </c>
      <c r="L300" s="224">
        <v>0</v>
      </c>
      <c r="M300" s="224">
        <v>0</v>
      </c>
      <c r="N300" s="224">
        <v>0</v>
      </c>
      <c r="O300" s="224">
        <v>0</v>
      </c>
      <c r="P300" s="224">
        <v>0</v>
      </c>
      <c r="Q300" s="224">
        <v>0</v>
      </c>
      <c r="R300" s="225">
        <v>0</v>
      </c>
      <c r="S300" s="225">
        <v>0</v>
      </c>
      <c r="T300" s="224">
        <f t="shared" si="104"/>
        <v>1575</v>
      </c>
      <c r="U300" s="226">
        <f t="shared" si="91"/>
        <v>0</v>
      </c>
    </row>
    <row r="301" spans="1:21" x14ac:dyDescent="0.2">
      <c r="A301" s="221"/>
      <c r="B301" s="221"/>
      <c r="C301" s="221" t="s">
        <v>454</v>
      </c>
      <c r="D301" s="221"/>
      <c r="E301" s="221"/>
      <c r="F301" s="224">
        <v>0</v>
      </c>
      <c r="G301" s="224">
        <v>0</v>
      </c>
      <c r="H301" s="224">
        <v>1990.78</v>
      </c>
      <c r="I301" s="224">
        <v>0</v>
      </c>
      <c r="J301" s="224">
        <v>0</v>
      </c>
      <c r="K301" s="224">
        <v>0</v>
      </c>
      <c r="L301" s="224">
        <v>0</v>
      </c>
      <c r="M301" s="224">
        <v>0</v>
      </c>
      <c r="N301" s="224">
        <v>0</v>
      </c>
      <c r="O301" s="224">
        <v>0</v>
      </c>
      <c r="P301" s="224">
        <v>0</v>
      </c>
      <c r="Q301" s="224">
        <v>0</v>
      </c>
      <c r="R301" s="225">
        <v>0</v>
      </c>
      <c r="S301" s="225">
        <v>0</v>
      </c>
      <c r="T301" s="224">
        <f t="shared" si="104"/>
        <v>1990.78</v>
      </c>
      <c r="U301" s="226">
        <f t="shared" si="91"/>
        <v>0</v>
      </c>
    </row>
    <row r="302" spans="1:21" ht="13.5" thickBot="1" x14ac:dyDescent="0.25">
      <c r="A302" s="221"/>
      <c r="B302" s="221"/>
      <c r="C302" s="221" t="s">
        <v>455</v>
      </c>
      <c r="D302" s="221"/>
      <c r="E302" s="221"/>
      <c r="F302" s="228">
        <v>0</v>
      </c>
      <c r="G302" s="228">
        <v>0</v>
      </c>
      <c r="H302" s="228">
        <v>2328.35</v>
      </c>
      <c r="I302" s="228">
        <v>0</v>
      </c>
      <c r="J302" s="228">
        <v>0</v>
      </c>
      <c r="K302" s="228">
        <v>0</v>
      </c>
      <c r="L302" s="228">
        <v>468.88</v>
      </c>
      <c r="M302" s="228">
        <v>0</v>
      </c>
      <c r="N302" s="228">
        <v>436.98</v>
      </c>
      <c r="O302" s="228">
        <v>246.36</v>
      </c>
      <c r="P302" s="228">
        <v>0</v>
      </c>
      <c r="Q302" s="228">
        <v>0</v>
      </c>
      <c r="R302" s="229">
        <v>0</v>
      </c>
      <c r="S302" s="229">
        <v>0</v>
      </c>
      <c r="T302" s="228">
        <f t="shared" si="104"/>
        <v>3480.57</v>
      </c>
      <c r="U302" s="226">
        <f t="shared" si="91"/>
        <v>0</v>
      </c>
    </row>
    <row r="303" spans="1:21" x14ac:dyDescent="0.2">
      <c r="A303" s="221"/>
      <c r="B303" s="221" t="s">
        <v>456</v>
      </c>
      <c r="C303" s="221"/>
      <c r="D303" s="221"/>
      <c r="E303" s="221"/>
      <c r="F303" s="224">
        <f t="shared" ref="F303:O303" si="105">ROUND(F266+F294+SUM(F298:F302),5)</f>
        <v>15652</v>
      </c>
      <c r="G303" s="224">
        <f t="shared" si="105"/>
        <v>15871.86</v>
      </c>
      <c r="H303" s="224">
        <f t="shared" si="105"/>
        <v>48009.03</v>
      </c>
      <c r="I303" s="224">
        <f t="shared" si="105"/>
        <v>3982.12</v>
      </c>
      <c r="J303" s="224">
        <f t="shared" si="105"/>
        <v>8892.11</v>
      </c>
      <c r="K303" s="224">
        <f t="shared" si="105"/>
        <v>3287.44</v>
      </c>
      <c r="L303" s="224">
        <f t="shared" si="105"/>
        <v>9986.74</v>
      </c>
      <c r="M303" s="224">
        <f t="shared" si="105"/>
        <v>566.15</v>
      </c>
      <c r="N303" s="224">
        <f t="shared" si="105"/>
        <v>-3722.84</v>
      </c>
      <c r="O303" s="224">
        <f t="shared" si="105"/>
        <v>7646.84</v>
      </c>
      <c r="P303" s="224">
        <f t="shared" ref="P303:T303" si="106">ROUND(P266+P294+SUM(P298:P302),5)</f>
        <v>550.17999999999995</v>
      </c>
      <c r="Q303" s="224">
        <f t="shared" si="106"/>
        <v>550.17999999999995</v>
      </c>
      <c r="R303" s="225">
        <f t="shared" si="106"/>
        <v>550.17999999999995</v>
      </c>
      <c r="S303" s="225">
        <f t="shared" si="106"/>
        <v>550.17999999999995</v>
      </c>
      <c r="T303" s="224">
        <f t="shared" si="106"/>
        <v>112372.17</v>
      </c>
      <c r="U303" s="226">
        <f t="shared" si="91"/>
        <v>1650.54</v>
      </c>
    </row>
    <row r="304" spans="1:21" x14ac:dyDescent="0.2">
      <c r="A304" s="221"/>
      <c r="B304" s="221" t="s">
        <v>457</v>
      </c>
      <c r="C304" s="221"/>
      <c r="D304" s="221"/>
      <c r="E304" s="221"/>
      <c r="F304" s="224"/>
      <c r="G304" s="224"/>
      <c r="H304" s="224"/>
      <c r="I304" s="224"/>
      <c r="J304" s="224"/>
      <c r="K304" s="224"/>
      <c r="L304" s="224"/>
      <c r="M304" s="224"/>
      <c r="N304" s="224"/>
      <c r="O304" s="224"/>
      <c r="P304" s="224"/>
      <c r="Q304" s="224"/>
      <c r="R304" s="225"/>
      <c r="S304" s="225"/>
      <c r="T304" s="224"/>
      <c r="U304" s="226">
        <f t="shared" si="91"/>
        <v>0</v>
      </c>
    </row>
    <row r="305" spans="1:24" x14ac:dyDescent="0.2">
      <c r="A305" s="221"/>
      <c r="B305" s="221"/>
      <c r="C305" s="221" t="s">
        <v>458</v>
      </c>
      <c r="D305" s="221"/>
      <c r="E305" s="221"/>
      <c r="F305" s="224"/>
      <c r="G305" s="224"/>
      <c r="H305" s="224"/>
      <c r="I305" s="224"/>
      <c r="J305" s="224"/>
      <c r="K305" s="224"/>
      <c r="L305" s="224"/>
      <c r="M305" s="224"/>
      <c r="N305" s="224"/>
      <c r="O305" s="224"/>
      <c r="P305" s="224"/>
      <c r="Q305" s="224"/>
      <c r="R305" s="225"/>
      <c r="S305" s="225"/>
      <c r="T305" s="224"/>
      <c r="U305" s="226">
        <f t="shared" si="91"/>
        <v>0</v>
      </c>
    </row>
    <row r="306" spans="1:24" ht="13.5" thickBot="1" x14ac:dyDescent="0.25">
      <c r="A306" s="221"/>
      <c r="B306" s="221"/>
      <c r="C306" s="221"/>
      <c r="D306" s="221" t="s">
        <v>401</v>
      </c>
      <c r="E306" s="221"/>
      <c r="F306" s="224">
        <v>0</v>
      </c>
      <c r="G306" s="224">
        <v>0</v>
      </c>
      <c r="H306" s="224">
        <v>0</v>
      </c>
      <c r="I306" s="224">
        <v>0</v>
      </c>
      <c r="J306" s="224">
        <v>0</v>
      </c>
      <c r="K306" s="224">
        <v>0</v>
      </c>
      <c r="L306" s="224">
        <v>0</v>
      </c>
      <c r="M306" s="224">
        <v>0</v>
      </c>
      <c r="N306" s="224">
        <v>0</v>
      </c>
      <c r="O306" s="224">
        <v>13446</v>
      </c>
      <c r="P306" s="224">
        <v>0</v>
      </c>
      <c r="Q306" s="224">
        <v>0</v>
      </c>
      <c r="R306" s="225">
        <v>0</v>
      </c>
      <c r="S306" s="225">
        <v>0</v>
      </c>
      <c r="T306" s="224">
        <f>ROUND(SUM(F306:S306),5)</f>
        <v>13446</v>
      </c>
      <c r="U306" s="226">
        <f t="shared" si="91"/>
        <v>0</v>
      </c>
    </row>
    <row r="307" spans="1:24" ht="13.5" thickBot="1" x14ac:dyDescent="0.25">
      <c r="A307" s="221"/>
      <c r="B307" s="221"/>
      <c r="C307" s="221" t="s">
        <v>459</v>
      </c>
      <c r="D307" s="221"/>
      <c r="E307" s="221"/>
      <c r="F307" s="237">
        <f t="shared" ref="F307:T307" si="107">ROUND(SUM(F305:F306),5)</f>
        <v>0</v>
      </c>
      <c r="G307" s="237">
        <f t="shared" si="107"/>
        <v>0</v>
      </c>
      <c r="H307" s="237">
        <f t="shared" si="107"/>
        <v>0</v>
      </c>
      <c r="I307" s="237">
        <f t="shared" si="107"/>
        <v>0</v>
      </c>
      <c r="J307" s="237">
        <f t="shared" si="107"/>
        <v>0</v>
      </c>
      <c r="K307" s="237">
        <f t="shared" si="107"/>
        <v>0</v>
      </c>
      <c r="L307" s="237">
        <f t="shared" si="107"/>
        <v>0</v>
      </c>
      <c r="M307" s="237">
        <f t="shared" si="107"/>
        <v>0</v>
      </c>
      <c r="N307" s="237">
        <f t="shared" si="107"/>
        <v>0</v>
      </c>
      <c r="O307" s="237">
        <f t="shared" si="107"/>
        <v>13446</v>
      </c>
      <c r="P307" s="237">
        <f t="shared" si="107"/>
        <v>0</v>
      </c>
      <c r="Q307" s="237">
        <f t="shared" si="107"/>
        <v>0</v>
      </c>
      <c r="R307" s="238">
        <f t="shared" si="107"/>
        <v>0</v>
      </c>
      <c r="S307" s="238">
        <f t="shared" si="107"/>
        <v>0</v>
      </c>
      <c r="T307" s="237">
        <f t="shared" si="107"/>
        <v>13446</v>
      </c>
      <c r="U307" s="226">
        <f t="shared" si="91"/>
        <v>0</v>
      </c>
    </row>
    <row r="308" spans="1:24" x14ac:dyDescent="0.2">
      <c r="A308" s="221"/>
      <c r="B308" s="221" t="s">
        <v>460</v>
      </c>
      <c r="C308" s="221"/>
      <c r="D308" s="221"/>
      <c r="E308" s="221"/>
      <c r="F308" s="224">
        <f t="shared" ref="F308:T308" si="108">ROUND(F304+F307,5)</f>
        <v>0</v>
      </c>
      <c r="G308" s="224">
        <f t="shared" si="108"/>
        <v>0</v>
      </c>
      <c r="H308" s="224">
        <f t="shared" si="108"/>
        <v>0</v>
      </c>
      <c r="I308" s="224">
        <f t="shared" si="108"/>
        <v>0</v>
      </c>
      <c r="J308" s="224">
        <f t="shared" si="108"/>
        <v>0</v>
      </c>
      <c r="K308" s="224">
        <f t="shared" si="108"/>
        <v>0</v>
      </c>
      <c r="L308" s="224">
        <f t="shared" si="108"/>
        <v>0</v>
      </c>
      <c r="M308" s="224">
        <f t="shared" si="108"/>
        <v>0</v>
      </c>
      <c r="N308" s="224">
        <f t="shared" si="108"/>
        <v>0</v>
      </c>
      <c r="O308" s="224">
        <f t="shared" si="108"/>
        <v>13446</v>
      </c>
      <c r="P308" s="224">
        <f t="shared" si="108"/>
        <v>0</v>
      </c>
      <c r="Q308" s="224">
        <f t="shared" si="108"/>
        <v>0</v>
      </c>
      <c r="R308" s="225">
        <f t="shared" si="108"/>
        <v>0</v>
      </c>
      <c r="S308" s="225">
        <f t="shared" si="108"/>
        <v>0</v>
      </c>
      <c r="T308" s="224">
        <f t="shared" si="108"/>
        <v>13446</v>
      </c>
      <c r="U308" s="226">
        <f t="shared" si="91"/>
        <v>0</v>
      </c>
    </row>
    <row r="309" spans="1:24" x14ac:dyDescent="0.2">
      <c r="A309" s="221"/>
      <c r="B309" s="221" t="s">
        <v>461</v>
      </c>
      <c r="C309" s="221"/>
      <c r="D309" s="221"/>
      <c r="E309" s="221"/>
      <c r="F309" s="224"/>
      <c r="G309" s="224"/>
      <c r="H309" s="224"/>
      <c r="I309" s="224"/>
      <c r="J309" s="224"/>
      <c r="K309" s="224"/>
      <c r="L309" s="224"/>
      <c r="M309" s="224"/>
      <c r="N309" s="224"/>
      <c r="O309" s="224"/>
      <c r="P309" s="224"/>
      <c r="Q309" s="224"/>
      <c r="R309" s="225"/>
      <c r="S309" s="225"/>
      <c r="T309" s="224"/>
      <c r="U309" s="226">
        <f t="shared" si="91"/>
        <v>0</v>
      </c>
    </row>
    <row r="310" spans="1:24" x14ac:dyDescent="0.2">
      <c r="A310" s="221"/>
      <c r="B310" s="221"/>
      <c r="C310" s="221" t="s">
        <v>462</v>
      </c>
      <c r="D310" s="221"/>
      <c r="E310" s="221"/>
      <c r="F310" s="224"/>
      <c r="G310" s="224"/>
      <c r="H310" s="224"/>
      <c r="I310" s="224"/>
      <c r="J310" s="224"/>
      <c r="K310" s="224"/>
      <c r="L310" s="224"/>
      <c r="M310" s="224"/>
      <c r="N310" s="224"/>
      <c r="O310" s="224"/>
      <c r="P310" s="224"/>
      <c r="Q310" s="224"/>
      <c r="R310" s="225"/>
      <c r="S310" s="225"/>
      <c r="T310" s="224"/>
      <c r="U310" s="226">
        <f t="shared" si="91"/>
        <v>0</v>
      </c>
    </row>
    <row r="311" spans="1:24" x14ac:dyDescent="0.2">
      <c r="A311" s="221"/>
      <c r="B311" s="221"/>
      <c r="C311" s="221"/>
      <c r="D311" s="221" t="s">
        <v>463</v>
      </c>
      <c r="E311" s="221"/>
      <c r="F311" s="224">
        <v>0</v>
      </c>
      <c r="G311" s="224">
        <v>0</v>
      </c>
      <c r="H311" s="224">
        <v>0</v>
      </c>
      <c r="I311" s="224">
        <v>0</v>
      </c>
      <c r="J311" s="224">
        <v>24.55</v>
      </c>
      <c r="K311" s="224">
        <v>0</v>
      </c>
      <c r="L311" s="224">
        <v>0</v>
      </c>
      <c r="M311" s="224">
        <v>0</v>
      </c>
      <c r="N311" s="224">
        <v>0</v>
      </c>
      <c r="O311" s="224">
        <v>0</v>
      </c>
      <c r="P311" s="224">
        <v>0</v>
      </c>
      <c r="Q311" s="224">
        <v>0</v>
      </c>
      <c r="R311" s="225">
        <v>0</v>
      </c>
      <c r="S311" s="225">
        <v>0</v>
      </c>
      <c r="T311" s="224">
        <f t="shared" ref="T311:T312" si="109">ROUND(SUM(F311:S311),5)</f>
        <v>24.55</v>
      </c>
      <c r="U311" s="226">
        <f t="shared" si="91"/>
        <v>0</v>
      </c>
    </row>
    <row r="312" spans="1:24" ht="13.5" thickBot="1" x14ac:dyDescent="0.25">
      <c r="A312" s="221"/>
      <c r="B312" s="221"/>
      <c r="C312" s="221"/>
      <c r="D312" s="221" t="s">
        <v>351</v>
      </c>
      <c r="E312" s="221"/>
      <c r="F312" s="224">
        <v>0</v>
      </c>
      <c r="G312" s="224">
        <v>0</v>
      </c>
      <c r="H312" s="224">
        <v>0</v>
      </c>
      <c r="I312" s="224">
        <v>0</v>
      </c>
      <c r="J312" s="224">
        <v>0</v>
      </c>
      <c r="K312" s="224">
        <v>1150</v>
      </c>
      <c r="L312" s="224">
        <v>0</v>
      </c>
      <c r="M312" s="224">
        <v>0</v>
      </c>
      <c r="N312" s="224">
        <v>0</v>
      </c>
      <c r="O312" s="224">
        <v>0</v>
      </c>
      <c r="P312" s="224">
        <v>0</v>
      </c>
      <c r="Q312" s="224">
        <v>0</v>
      </c>
      <c r="R312" s="225">
        <v>0</v>
      </c>
      <c r="S312" s="225">
        <v>0</v>
      </c>
      <c r="T312" s="224">
        <f t="shared" si="109"/>
        <v>1150</v>
      </c>
      <c r="U312" s="226">
        <f t="shared" si="91"/>
        <v>0</v>
      </c>
    </row>
    <row r="313" spans="1:24" ht="13.5" thickBot="1" x14ac:dyDescent="0.25">
      <c r="A313" s="221"/>
      <c r="B313" s="221"/>
      <c r="C313" s="221" t="s">
        <v>464</v>
      </c>
      <c r="D313" s="221"/>
      <c r="E313" s="221"/>
      <c r="F313" s="237">
        <f>SUM(F311:F312)</f>
        <v>0</v>
      </c>
      <c r="G313" s="237">
        <f t="shared" ref="G313:T313" si="110">SUM(G311:G312)</f>
        <v>0</v>
      </c>
      <c r="H313" s="237">
        <f t="shared" si="110"/>
        <v>0</v>
      </c>
      <c r="I313" s="237">
        <f t="shared" si="110"/>
        <v>0</v>
      </c>
      <c r="J313" s="237">
        <f t="shared" si="110"/>
        <v>24.55</v>
      </c>
      <c r="K313" s="237">
        <f t="shared" si="110"/>
        <v>1150</v>
      </c>
      <c r="L313" s="237">
        <f t="shared" si="110"/>
        <v>0</v>
      </c>
      <c r="M313" s="237">
        <f t="shared" si="110"/>
        <v>0</v>
      </c>
      <c r="N313" s="237">
        <f t="shared" si="110"/>
        <v>0</v>
      </c>
      <c r="O313" s="237">
        <f t="shared" si="110"/>
        <v>0</v>
      </c>
      <c r="P313" s="237">
        <f t="shared" si="110"/>
        <v>0</v>
      </c>
      <c r="Q313" s="237">
        <f t="shared" si="110"/>
        <v>0</v>
      </c>
      <c r="R313" s="238">
        <f t="shared" si="110"/>
        <v>0</v>
      </c>
      <c r="S313" s="238">
        <f t="shared" si="110"/>
        <v>0</v>
      </c>
      <c r="T313" s="237">
        <f t="shared" si="110"/>
        <v>1174.55</v>
      </c>
      <c r="U313" s="226">
        <f t="shared" si="91"/>
        <v>0</v>
      </c>
    </row>
    <row r="314" spans="1:24" x14ac:dyDescent="0.2">
      <c r="A314" s="221"/>
      <c r="B314" s="221" t="s">
        <v>465</v>
      </c>
      <c r="C314" s="221"/>
      <c r="D314" s="221"/>
      <c r="E314" s="221"/>
      <c r="F314" s="224">
        <f t="shared" ref="F314:T314" si="111">ROUND(F309+F313,5)</f>
        <v>0</v>
      </c>
      <c r="G314" s="224">
        <f t="shared" si="111"/>
        <v>0</v>
      </c>
      <c r="H314" s="224">
        <f t="shared" si="111"/>
        <v>0</v>
      </c>
      <c r="I314" s="224">
        <f t="shared" si="111"/>
        <v>0</v>
      </c>
      <c r="J314" s="224">
        <f t="shared" si="111"/>
        <v>24.55</v>
      </c>
      <c r="K314" s="224">
        <f t="shared" si="111"/>
        <v>1150</v>
      </c>
      <c r="L314" s="224">
        <f t="shared" si="111"/>
        <v>0</v>
      </c>
      <c r="M314" s="224">
        <f t="shared" si="111"/>
        <v>0</v>
      </c>
      <c r="N314" s="224">
        <f t="shared" si="111"/>
        <v>0</v>
      </c>
      <c r="O314" s="224">
        <f t="shared" si="111"/>
        <v>0</v>
      </c>
      <c r="P314" s="224">
        <f t="shared" si="111"/>
        <v>0</v>
      </c>
      <c r="Q314" s="224">
        <f t="shared" si="111"/>
        <v>0</v>
      </c>
      <c r="R314" s="225">
        <f t="shared" si="111"/>
        <v>0</v>
      </c>
      <c r="S314" s="225">
        <f t="shared" si="111"/>
        <v>0</v>
      </c>
      <c r="T314" s="224">
        <f t="shared" si="111"/>
        <v>1174.55</v>
      </c>
      <c r="U314" s="226">
        <f t="shared" si="91"/>
        <v>0</v>
      </c>
    </row>
    <row r="315" spans="1:24" x14ac:dyDescent="0.2">
      <c r="A315" s="221"/>
      <c r="B315" s="221" t="s">
        <v>466</v>
      </c>
      <c r="C315" s="221"/>
      <c r="D315" s="221"/>
      <c r="E315" s="221"/>
      <c r="F315" s="224"/>
      <c r="G315" s="224"/>
      <c r="H315" s="224"/>
      <c r="I315" s="224"/>
      <c r="J315" s="224"/>
      <c r="K315" s="224"/>
      <c r="L315" s="224"/>
      <c r="M315" s="224"/>
      <c r="N315" s="224"/>
      <c r="O315" s="224"/>
      <c r="P315" s="224"/>
      <c r="Q315" s="224"/>
      <c r="R315" s="225"/>
      <c r="S315" s="225"/>
      <c r="T315" s="224"/>
      <c r="U315" s="226">
        <f t="shared" si="91"/>
        <v>0</v>
      </c>
    </row>
    <row r="316" spans="1:24" x14ac:dyDescent="0.2">
      <c r="A316" s="221"/>
      <c r="B316" s="221"/>
      <c r="C316" s="221" t="s">
        <v>467</v>
      </c>
      <c r="D316" s="221"/>
      <c r="E316" s="221"/>
      <c r="F316" s="224">
        <v>0</v>
      </c>
      <c r="G316" s="224">
        <v>10000</v>
      </c>
      <c r="H316" s="224">
        <v>3500</v>
      </c>
      <c r="I316" s="224">
        <v>6800</v>
      </c>
      <c r="J316" s="224">
        <v>0</v>
      </c>
      <c r="K316" s="224">
        <v>0</v>
      </c>
      <c r="L316" s="224">
        <v>0</v>
      </c>
      <c r="M316" s="224">
        <v>0</v>
      </c>
      <c r="N316" s="224">
        <v>0</v>
      </c>
      <c r="O316" s="224">
        <v>0</v>
      </c>
      <c r="P316" s="224">
        <v>0</v>
      </c>
      <c r="Q316" s="224">
        <v>0</v>
      </c>
      <c r="R316" s="225">
        <v>0</v>
      </c>
      <c r="S316" s="225">
        <v>0</v>
      </c>
      <c r="T316" s="224">
        <f>ROUND(SUM(F316:S316),5)</f>
        <v>20300</v>
      </c>
      <c r="U316" s="226">
        <f t="shared" si="91"/>
        <v>0</v>
      </c>
    </row>
    <row r="317" spans="1:24" ht="13.5" thickBot="1" x14ac:dyDescent="0.25">
      <c r="A317" s="221"/>
      <c r="B317" s="221"/>
      <c r="C317" s="221" t="s">
        <v>468</v>
      </c>
      <c r="D317" s="221"/>
      <c r="E317" s="221"/>
      <c r="F317" s="228"/>
      <c r="G317" s="228"/>
      <c r="H317" s="228"/>
      <c r="I317" s="228"/>
      <c r="J317" s="228"/>
      <c r="K317" s="228"/>
      <c r="L317" s="228"/>
      <c r="M317" s="228"/>
      <c r="N317" s="228"/>
      <c r="O317" s="228">
        <v>3200</v>
      </c>
      <c r="P317" s="228"/>
      <c r="Q317" s="228"/>
      <c r="R317" s="229"/>
      <c r="S317" s="229"/>
      <c r="T317" s="228">
        <f>ROUND(SUM(F317:S317),5)</f>
        <v>3200</v>
      </c>
      <c r="U317" s="226">
        <f t="shared" si="91"/>
        <v>0</v>
      </c>
    </row>
    <row r="318" spans="1:24" x14ac:dyDescent="0.2">
      <c r="A318" s="221"/>
      <c r="B318" s="221" t="s">
        <v>469</v>
      </c>
      <c r="C318" s="221"/>
      <c r="D318" s="221"/>
      <c r="E318" s="221"/>
      <c r="F318" s="224">
        <f>ROUND(SUM(F315:F317),5)</f>
        <v>0</v>
      </c>
      <c r="G318" s="224">
        <f t="shared" ref="G318:T318" si="112">ROUND(SUM(G315:G317),5)</f>
        <v>10000</v>
      </c>
      <c r="H318" s="224">
        <f t="shared" si="112"/>
        <v>3500</v>
      </c>
      <c r="I318" s="224">
        <f t="shared" si="112"/>
        <v>6800</v>
      </c>
      <c r="J318" s="224">
        <f t="shared" si="112"/>
        <v>0</v>
      </c>
      <c r="K318" s="224">
        <f t="shared" si="112"/>
        <v>0</v>
      </c>
      <c r="L318" s="224">
        <f t="shared" si="112"/>
        <v>0</v>
      </c>
      <c r="M318" s="224">
        <f t="shared" si="112"/>
        <v>0</v>
      </c>
      <c r="N318" s="224">
        <f t="shared" si="112"/>
        <v>0</v>
      </c>
      <c r="O318" s="224">
        <f t="shared" si="112"/>
        <v>3200</v>
      </c>
      <c r="P318" s="224">
        <f t="shared" si="112"/>
        <v>0</v>
      </c>
      <c r="Q318" s="224">
        <f t="shared" si="112"/>
        <v>0</v>
      </c>
      <c r="R318" s="225">
        <f t="shared" si="112"/>
        <v>0</v>
      </c>
      <c r="S318" s="225">
        <f t="shared" si="112"/>
        <v>0</v>
      </c>
      <c r="T318" s="224">
        <f t="shared" si="112"/>
        <v>23500</v>
      </c>
      <c r="U318" s="226">
        <f t="shared" si="91"/>
        <v>0</v>
      </c>
      <c r="V318" s="226"/>
    </row>
    <row r="319" spans="1:24" x14ac:dyDescent="0.2">
      <c r="A319" s="221"/>
      <c r="B319" s="221" t="s">
        <v>470</v>
      </c>
      <c r="C319" s="221"/>
      <c r="D319" s="221"/>
      <c r="E319" s="221"/>
      <c r="F319" s="224"/>
      <c r="G319" s="224"/>
      <c r="H319" s="224"/>
      <c r="I319" s="224"/>
      <c r="J319" s="224"/>
      <c r="K319" s="224"/>
      <c r="L319" s="224"/>
      <c r="M319" s="224"/>
      <c r="N319" s="224"/>
      <c r="O319" s="224"/>
      <c r="P319" s="224"/>
      <c r="Q319" s="224"/>
      <c r="R319" s="225"/>
      <c r="S319" s="225"/>
      <c r="T319" s="224"/>
      <c r="U319" s="226">
        <f t="shared" si="91"/>
        <v>0</v>
      </c>
      <c r="V319" s="226"/>
    </row>
    <row r="320" spans="1:24" x14ac:dyDescent="0.2">
      <c r="A320" s="221"/>
      <c r="B320" s="221"/>
      <c r="C320" s="221" t="s">
        <v>471</v>
      </c>
      <c r="D320" s="221"/>
      <c r="E320" s="221"/>
      <c r="F320" s="224">
        <v>-1.86</v>
      </c>
      <c r="G320" s="224">
        <v>0</v>
      </c>
      <c r="H320" s="224">
        <v>0</v>
      </c>
      <c r="I320" s="224">
        <v>6605.01</v>
      </c>
      <c r="J320" s="224">
        <v>6605.02</v>
      </c>
      <c r="K320" s="224">
        <v>4334.76</v>
      </c>
      <c r="L320" s="224">
        <v>5855.31</v>
      </c>
      <c r="M320" s="224">
        <v>5807.22</v>
      </c>
      <c r="N320" s="224">
        <v>5788.52</v>
      </c>
      <c r="O320" s="224">
        <v>5640</v>
      </c>
      <c r="P320" s="224">
        <v>5600</v>
      </c>
      <c r="Q320" s="224">
        <v>5600</v>
      </c>
      <c r="R320" s="225">
        <v>5600</v>
      </c>
      <c r="S320" s="225">
        <v>5600</v>
      </c>
      <c r="T320" s="224">
        <f t="shared" ref="T320" si="113">ROUND(SUM(F320:S320),5)</f>
        <v>63033.98</v>
      </c>
      <c r="U320" s="226">
        <f t="shared" si="91"/>
        <v>16800</v>
      </c>
      <c r="V320" s="249" t="s">
        <v>472</v>
      </c>
      <c r="W320" s="249"/>
      <c r="X320" s="249"/>
    </row>
    <row r="321" spans="1:24" ht="13.5" thickBot="1" x14ac:dyDescent="0.25">
      <c r="A321" s="221"/>
      <c r="B321" s="221"/>
      <c r="C321" s="221" t="s">
        <v>473</v>
      </c>
      <c r="D321" s="221"/>
      <c r="E321" s="221"/>
      <c r="F321" s="228">
        <v>0</v>
      </c>
      <c r="G321" s="228">
        <v>0</v>
      </c>
      <c r="H321" s="228">
        <v>42267</v>
      </c>
      <c r="I321" s="228">
        <v>42267</v>
      </c>
      <c r="J321" s="228">
        <v>42267</v>
      </c>
      <c r="K321" s="228">
        <v>42267</v>
      </c>
      <c r="L321" s="228">
        <v>42267</v>
      </c>
      <c r="M321" s="228">
        <v>42267</v>
      </c>
      <c r="N321" s="228">
        <v>42267</v>
      </c>
      <c r="O321" s="228">
        <v>42267</v>
      </c>
      <c r="P321" s="228">
        <v>42267</v>
      </c>
      <c r="Q321" s="228">
        <v>42267</v>
      </c>
      <c r="R321" s="229"/>
      <c r="S321" s="229"/>
      <c r="T321" s="230">
        <f>T77*0.12</f>
        <v>444695.52119999996</v>
      </c>
      <c r="U321" s="226">
        <f t="shared" si="91"/>
        <v>42267</v>
      </c>
      <c r="V321" s="246" t="s">
        <v>633</v>
      </c>
      <c r="W321" s="246"/>
      <c r="X321" s="246"/>
    </row>
    <row r="322" spans="1:24" x14ac:dyDescent="0.2">
      <c r="A322" s="221"/>
      <c r="B322" s="221" t="s">
        <v>474</v>
      </c>
      <c r="C322" s="221"/>
      <c r="D322" s="221"/>
      <c r="E322" s="221"/>
      <c r="F322" s="224">
        <f t="shared" ref="F322:T322" si="114">ROUND(SUM(F319:F321),5)</f>
        <v>-1.86</v>
      </c>
      <c r="G322" s="224">
        <f t="shared" si="114"/>
        <v>0</v>
      </c>
      <c r="H322" s="224">
        <f t="shared" si="114"/>
        <v>42267</v>
      </c>
      <c r="I322" s="224">
        <f t="shared" si="114"/>
        <v>48872.01</v>
      </c>
      <c r="J322" s="224">
        <f t="shared" si="114"/>
        <v>48872.02</v>
      </c>
      <c r="K322" s="224">
        <f t="shared" si="114"/>
        <v>46601.760000000002</v>
      </c>
      <c r="L322" s="224">
        <f t="shared" si="114"/>
        <v>48122.31</v>
      </c>
      <c r="M322" s="224">
        <f t="shared" si="114"/>
        <v>48074.22</v>
      </c>
      <c r="N322" s="224">
        <f t="shared" si="114"/>
        <v>48055.519999999997</v>
      </c>
      <c r="O322" s="224">
        <f t="shared" si="114"/>
        <v>47907</v>
      </c>
      <c r="P322" s="224">
        <f t="shared" si="114"/>
        <v>47867</v>
      </c>
      <c r="Q322" s="224">
        <f t="shared" si="114"/>
        <v>47867</v>
      </c>
      <c r="R322" s="225">
        <f t="shared" si="114"/>
        <v>5600</v>
      </c>
      <c r="S322" s="225">
        <f t="shared" si="114"/>
        <v>5600</v>
      </c>
      <c r="T322" s="224">
        <f t="shared" si="114"/>
        <v>507729.5012</v>
      </c>
      <c r="U322" s="226">
        <f t="shared" si="91"/>
        <v>59067</v>
      </c>
    </row>
    <row r="323" spans="1:24" x14ac:dyDescent="0.2">
      <c r="A323" s="221"/>
      <c r="B323" s="221" t="s">
        <v>475</v>
      </c>
      <c r="C323" s="221"/>
      <c r="D323" s="221"/>
      <c r="E323" s="221"/>
      <c r="F323" s="224"/>
      <c r="G323" s="224"/>
      <c r="H323" s="224"/>
      <c r="I323" s="224"/>
      <c r="J323" s="224"/>
      <c r="K323" s="224"/>
      <c r="L323" s="224"/>
      <c r="M323" s="224"/>
      <c r="N323" s="224"/>
      <c r="O323" s="224"/>
      <c r="P323" s="224"/>
      <c r="Q323" s="224"/>
      <c r="R323" s="225"/>
      <c r="S323" s="225"/>
      <c r="T323" s="224"/>
      <c r="U323" s="226">
        <f t="shared" si="91"/>
        <v>0</v>
      </c>
    </row>
    <row r="324" spans="1:24" x14ac:dyDescent="0.2">
      <c r="A324" s="221"/>
      <c r="B324" s="221"/>
      <c r="C324" s="221" t="s">
        <v>476</v>
      </c>
      <c r="D324" s="221"/>
      <c r="E324" s="221"/>
      <c r="F324" s="224"/>
      <c r="G324" s="224"/>
      <c r="H324" s="224"/>
      <c r="I324" s="224"/>
      <c r="J324" s="224"/>
      <c r="K324" s="224"/>
      <c r="L324" s="224"/>
      <c r="M324" s="224"/>
      <c r="N324" s="224"/>
      <c r="O324" s="224"/>
      <c r="P324" s="224"/>
      <c r="Q324" s="224"/>
      <c r="R324" s="225"/>
      <c r="S324" s="225"/>
      <c r="T324" s="224"/>
      <c r="U324" s="226">
        <f t="shared" si="91"/>
        <v>0</v>
      </c>
    </row>
    <row r="325" spans="1:24" x14ac:dyDescent="0.2">
      <c r="A325" s="221"/>
      <c r="B325" s="221"/>
      <c r="C325" s="221"/>
      <c r="D325" s="221" t="s">
        <v>477</v>
      </c>
      <c r="E325" s="221"/>
      <c r="F325" s="224">
        <v>4199.3999999999996</v>
      </c>
      <c r="G325" s="224">
        <v>8398.7999999999993</v>
      </c>
      <c r="H325" s="224">
        <v>8398.7999999999993</v>
      </c>
      <c r="I325" s="224">
        <v>8498.7999999999993</v>
      </c>
      <c r="J325" s="224">
        <v>8398.7999999999993</v>
      </c>
      <c r="K325" s="224">
        <v>8398.7999999999993</v>
      </c>
      <c r="L325" s="224">
        <v>8648.7999999999993</v>
      </c>
      <c r="M325" s="224">
        <v>8398.7999999999993</v>
      </c>
      <c r="N325" s="224">
        <v>8398.7999999999993</v>
      </c>
      <c r="O325" s="224">
        <v>8398.7999999999993</v>
      </c>
      <c r="P325" s="224">
        <f>8398.8+3000</f>
        <v>11398.8</v>
      </c>
      <c r="Q325" s="224">
        <v>8398.7999999999993</v>
      </c>
      <c r="R325" s="225">
        <f>+Q325/2</f>
        <v>4199.3999999999996</v>
      </c>
      <c r="S325" s="225">
        <v>0</v>
      </c>
      <c r="T325" s="224">
        <f t="shared" ref="T325:T328" si="115">ROUND(SUM(F325:S325),5)</f>
        <v>104135.6</v>
      </c>
      <c r="U325" s="226">
        <f t="shared" si="91"/>
        <v>12598.199999999999</v>
      </c>
      <c r="V325" s="216" t="s">
        <v>478</v>
      </c>
      <c r="W325" s="216"/>
      <c r="X325" s="216"/>
    </row>
    <row r="326" spans="1:24" x14ac:dyDescent="0.2">
      <c r="A326" s="221"/>
      <c r="B326" s="221"/>
      <c r="C326" s="221"/>
      <c r="D326" s="221" t="s">
        <v>479</v>
      </c>
      <c r="E326" s="221"/>
      <c r="F326" s="224">
        <v>3791.68</v>
      </c>
      <c r="G326" s="224">
        <v>7583.34</v>
      </c>
      <c r="H326" s="224">
        <v>7583.34</v>
      </c>
      <c r="I326" s="224">
        <v>7583.35</v>
      </c>
      <c r="J326" s="224">
        <v>2479.2199999999998</v>
      </c>
      <c r="K326" s="224">
        <v>0</v>
      </c>
      <c r="L326" s="224">
        <v>0</v>
      </c>
      <c r="M326" s="224">
        <v>0</v>
      </c>
      <c r="N326" s="224">
        <v>0</v>
      </c>
      <c r="O326" s="224">
        <v>0</v>
      </c>
      <c r="P326" s="224">
        <v>0</v>
      </c>
      <c r="Q326" s="224">
        <v>0</v>
      </c>
      <c r="R326" s="225">
        <v>0</v>
      </c>
      <c r="S326" s="225">
        <v>0</v>
      </c>
      <c r="T326" s="224">
        <f t="shared" si="115"/>
        <v>29020.93</v>
      </c>
      <c r="U326" s="226">
        <f t="shared" si="91"/>
        <v>0</v>
      </c>
    </row>
    <row r="327" spans="1:24" x14ac:dyDescent="0.2">
      <c r="A327" s="221"/>
      <c r="B327" s="221"/>
      <c r="C327" s="221"/>
      <c r="D327" s="221" t="s">
        <v>480</v>
      </c>
      <c r="E327" s="221"/>
      <c r="F327" s="224"/>
      <c r="G327" s="224"/>
      <c r="H327" s="224"/>
      <c r="I327" s="224"/>
      <c r="J327" s="224"/>
      <c r="K327" s="224"/>
      <c r="L327" s="224"/>
      <c r="M327" s="224"/>
      <c r="N327" s="224"/>
      <c r="O327" s="224"/>
      <c r="P327" s="224"/>
      <c r="Q327" s="224"/>
      <c r="R327" s="225"/>
      <c r="S327" s="225"/>
      <c r="T327" s="224"/>
      <c r="U327" s="226"/>
    </row>
    <row r="328" spans="1:24" ht="13.5" thickBot="1" x14ac:dyDescent="0.25">
      <c r="A328" s="221"/>
      <c r="B328" s="221"/>
      <c r="C328" s="221"/>
      <c r="D328" s="221"/>
      <c r="E328" s="221" t="s">
        <v>481</v>
      </c>
      <c r="F328" s="228">
        <v>5661.67</v>
      </c>
      <c r="G328" s="228">
        <v>11323.34</v>
      </c>
      <c r="H328" s="228">
        <v>11468.04</v>
      </c>
      <c r="I328" s="228">
        <v>11468.04</v>
      </c>
      <c r="J328" s="228">
        <v>10996.9</v>
      </c>
      <c r="K328" s="228">
        <v>11333.43</v>
      </c>
      <c r="L328" s="228">
        <v>11948.82</v>
      </c>
      <c r="M328" s="228">
        <v>10009.709999999999</v>
      </c>
      <c r="N328" s="228">
        <v>8551.3799999999992</v>
      </c>
      <c r="O328" s="228">
        <v>8551.3799999999992</v>
      </c>
      <c r="P328" s="228">
        <f>8551.38+3000</f>
        <v>11551.38</v>
      </c>
      <c r="Q328" s="228">
        <v>8551.3799999999992</v>
      </c>
      <c r="R328" s="229">
        <f>+Q328/2</f>
        <v>4275.6899999999996</v>
      </c>
      <c r="S328" s="229">
        <v>0</v>
      </c>
      <c r="T328" s="228">
        <f t="shared" si="115"/>
        <v>125691.16</v>
      </c>
      <c r="U328" s="226">
        <f t="shared" si="91"/>
        <v>12827.07</v>
      </c>
      <c r="V328" s="216" t="s">
        <v>478</v>
      </c>
      <c r="W328" s="216"/>
      <c r="X328" s="216"/>
    </row>
    <row r="329" spans="1:24" x14ac:dyDescent="0.2">
      <c r="A329" s="221"/>
      <c r="B329" s="221"/>
      <c r="C329" s="221"/>
      <c r="D329" s="221" t="s">
        <v>482</v>
      </c>
      <c r="E329" s="221"/>
      <c r="F329" s="224">
        <f t="shared" ref="F329:T329" si="116">ROUND(SUM(F327:F328),5)</f>
        <v>5661.67</v>
      </c>
      <c r="G329" s="224">
        <f t="shared" si="116"/>
        <v>11323.34</v>
      </c>
      <c r="H329" s="224">
        <f t="shared" si="116"/>
        <v>11468.04</v>
      </c>
      <c r="I329" s="224">
        <f t="shared" si="116"/>
        <v>11468.04</v>
      </c>
      <c r="J329" s="224">
        <f t="shared" si="116"/>
        <v>10996.9</v>
      </c>
      <c r="K329" s="224">
        <f t="shared" si="116"/>
        <v>11333.43</v>
      </c>
      <c r="L329" s="224">
        <f t="shared" si="116"/>
        <v>11948.82</v>
      </c>
      <c r="M329" s="224">
        <f t="shared" si="116"/>
        <v>10009.709999999999</v>
      </c>
      <c r="N329" s="224">
        <f t="shared" si="116"/>
        <v>8551.3799999999992</v>
      </c>
      <c r="O329" s="224">
        <f t="shared" si="116"/>
        <v>8551.3799999999992</v>
      </c>
      <c r="P329" s="224">
        <f t="shared" si="116"/>
        <v>11551.38</v>
      </c>
      <c r="Q329" s="224">
        <f t="shared" si="116"/>
        <v>8551.3799999999992</v>
      </c>
      <c r="R329" s="225">
        <f t="shared" si="116"/>
        <v>4275.6899999999996</v>
      </c>
      <c r="S329" s="225">
        <f t="shared" si="116"/>
        <v>0</v>
      </c>
      <c r="T329" s="224">
        <f t="shared" si="116"/>
        <v>125691.16</v>
      </c>
      <c r="U329" s="226">
        <f t="shared" ref="U329:U392" si="117">SUM(Q329:S329)</f>
        <v>12827.07</v>
      </c>
    </row>
    <row r="330" spans="1:24" x14ac:dyDescent="0.2">
      <c r="A330" s="221"/>
      <c r="B330" s="221"/>
      <c r="C330" s="221"/>
      <c r="D330" s="221" t="s">
        <v>290</v>
      </c>
      <c r="E330" s="221"/>
      <c r="F330" s="224">
        <v>1044.06</v>
      </c>
      <c r="G330" s="224">
        <v>4020.24</v>
      </c>
      <c r="H330" s="224">
        <v>4878.82</v>
      </c>
      <c r="I330" s="224">
        <v>3212.19</v>
      </c>
      <c r="J330" s="224">
        <v>2789.59</v>
      </c>
      <c r="K330" s="224">
        <v>2713.28</v>
      </c>
      <c r="L330" s="224">
        <v>3037.45</v>
      </c>
      <c r="M330" s="224">
        <v>3017.74</v>
      </c>
      <c r="N330" s="224">
        <v>3023.78</v>
      </c>
      <c r="O330" s="222">
        <v>3078.42</v>
      </c>
      <c r="P330" s="224">
        <v>3023.78</v>
      </c>
      <c r="Q330" s="224">
        <v>3023.78</v>
      </c>
      <c r="R330" s="225">
        <f>+Q330/2</f>
        <v>1511.89</v>
      </c>
      <c r="S330" s="225">
        <v>0</v>
      </c>
      <c r="T330" s="224">
        <f t="shared" ref="T330:T333" si="118">ROUND(SUM(F330:S330),5)</f>
        <v>38375.019999999997</v>
      </c>
      <c r="U330" s="226">
        <f t="shared" si="117"/>
        <v>4535.67</v>
      </c>
    </row>
    <row r="331" spans="1:24" x14ac:dyDescent="0.2">
      <c r="A331" s="221"/>
      <c r="B331" s="221"/>
      <c r="C331" s="221"/>
      <c r="D331" s="221" t="s">
        <v>291</v>
      </c>
      <c r="E331" s="221"/>
      <c r="F331" s="224">
        <v>1024.76</v>
      </c>
      <c r="G331" s="224">
        <v>2012.58</v>
      </c>
      <c r="H331" s="224">
        <v>2007.22</v>
      </c>
      <c r="I331" s="224">
        <v>2046.75</v>
      </c>
      <c r="J331" s="224">
        <v>1629.1</v>
      </c>
      <c r="K331" s="224">
        <v>1457.29</v>
      </c>
      <c r="L331" s="224">
        <v>1536.96</v>
      </c>
      <c r="M331" s="224">
        <v>1350.77</v>
      </c>
      <c r="N331" s="224">
        <v>1506.94</v>
      </c>
      <c r="O331" s="222">
        <v>1429.43</v>
      </c>
      <c r="P331" s="224">
        <v>1506.94</v>
      </c>
      <c r="Q331" s="224">
        <v>1506.94</v>
      </c>
      <c r="R331" s="225">
        <f t="shared" ref="R331:R333" si="119">+Q331/2</f>
        <v>753.47</v>
      </c>
      <c r="S331" s="225">
        <v>0</v>
      </c>
      <c r="T331" s="224">
        <f t="shared" si="118"/>
        <v>19769.150000000001</v>
      </c>
      <c r="U331" s="226">
        <f t="shared" si="117"/>
        <v>2260.41</v>
      </c>
    </row>
    <row r="332" spans="1:24" x14ac:dyDescent="0.2">
      <c r="A332" s="221"/>
      <c r="B332" s="221"/>
      <c r="C332" s="221"/>
      <c r="D332" s="221" t="s">
        <v>292</v>
      </c>
      <c r="E332" s="221"/>
      <c r="F332" s="224">
        <v>58.26</v>
      </c>
      <c r="G332" s="224">
        <v>116.52</v>
      </c>
      <c r="H332" s="224">
        <v>117.14</v>
      </c>
      <c r="I332" s="224">
        <v>117.57</v>
      </c>
      <c r="J332" s="224">
        <v>93.9</v>
      </c>
      <c r="K332" s="224">
        <v>84.21</v>
      </c>
      <c r="L332" s="224">
        <v>88.98</v>
      </c>
      <c r="M332" s="224">
        <v>78.56</v>
      </c>
      <c r="N332" s="224">
        <v>87.28</v>
      </c>
      <c r="O332" s="222">
        <v>83.02</v>
      </c>
      <c r="P332" s="224">
        <v>87.28</v>
      </c>
      <c r="Q332" s="224">
        <v>87.28</v>
      </c>
      <c r="R332" s="225">
        <f t="shared" si="119"/>
        <v>43.64</v>
      </c>
      <c r="S332" s="225">
        <v>0</v>
      </c>
      <c r="T332" s="224">
        <f t="shared" si="118"/>
        <v>1143.6400000000001</v>
      </c>
      <c r="U332" s="226">
        <f t="shared" si="117"/>
        <v>130.92000000000002</v>
      </c>
    </row>
    <row r="333" spans="1:24" ht="13.5" thickBot="1" x14ac:dyDescent="0.25">
      <c r="A333" s="221"/>
      <c r="B333" s="221"/>
      <c r="C333" s="221"/>
      <c r="D333" s="221" t="s">
        <v>293</v>
      </c>
      <c r="E333" s="221"/>
      <c r="F333" s="228">
        <v>230.02</v>
      </c>
      <c r="G333" s="228">
        <v>292.95999999999998</v>
      </c>
      <c r="H333" s="228">
        <v>57.75</v>
      </c>
      <c r="I333" s="228">
        <v>16</v>
      </c>
      <c r="J333" s="228">
        <v>0</v>
      </c>
      <c r="K333" s="228">
        <v>0</v>
      </c>
      <c r="L333" s="228">
        <v>780</v>
      </c>
      <c r="M333" s="228">
        <v>365.84</v>
      </c>
      <c r="N333" s="228">
        <v>58.66</v>
      </c>
      <c r="O333" s="228"/>
      <c r="P333" s="228">
        <v>58.66</v>
      </c>
      <c r="Q333" s="228">
        <v>58.66</v>
      </c>
      <c r="R333" s="229">
        <f t="shared" si="119"/>
        <v>29.33</v>
      </c>
      <c r="S333" s="229">
        <v>0</v>
      </c>
      <c r="T333" s="228">
        <f t="shared" si="118"/>
        <v>1947.88</v>
      </c>
      <c r="U333" s="226">
        <f t="shared" si="117"/>
        <v>87.99</v>
      </c>
    </row>
    <row r="334" spans="1:24" x14ac:dyDescent="0.2">
      <c r="A334" s="221"/>
      <c r="B334" s="221"/>
      <c r="C334" s="221" t="s">
        <v>483</v>
      </c>
      <c r="D334" s="221"/>
      <c r="E334" s="221"/>
      <c r="F334" s="224">
        <f t="shared" ref="F334:O334" si="120">ROUND(SUM(F324:F326)+SUM(F329:F333),5)</f>
        <v>16009.85</v>
      </c>
      <c r="G334" s="224">
        <f t="shared" si="120"/>
        <v>33747.78</v>
      </c>
      <c r="H334" s="224">
        <f t="shared" si="120"/>
        <v>34511.11</v>
      </c>
      <c r="I334" s="224">
        <f t="shared" si="120"/>
        <v>32942.699999999997</v>
      </c>
      <c r="J334" s="224">
        <f t="shared" si="120"/>
        <v>26387.51</v>
      </c>
      <c r="K334" s="224">
        <f t="shared" si="120"/>
        <v>23987.01</v>
      </c>
      <c r="L334" s="224">
        <f t="shared" si="120"/>
        <v>26041.01</v>
      </c>
      <c r="M334" s="224">
        <f t="shared" si="120"/>
        <v>23221.42</v>
      </c>
      <c r="N334" s="224">
        <f t="shared" si="120"/>
        <v>21626.84</v>
      </c>
      <c r="O334" s="224">
        <f t="shared" si="120"/>
        <v>21541.05</v>
      </c>
      <c r="P334" s="224">
        <f t="shared" ref="P334:T334" si="121">ROUND(SUM(P324:P326)+SUM(P329:P333),5)</f>
        <v>27626.84</v>
      </c>
      <c r="Q334" s="224">
        <f t="shared" si="121"/>
        <v>21626.84</v>
      </c>
      <c r="R334" s="225">
        <f>ROUND(SUM(R324:R326)+SUM(R329:R333),5)</f>
        <v>10813.42</v>
      </c>
      <c r="S334" s="225">
        <f t="shared" si="121"/>
        <v>0</v>
      </c>
      <c r="T334" s="224">
        <f t="shared" si="121"/>
        <v>320083.38</v>
      </c>
      <c r="U334" s="226">
        <f t="shared" si="117"/>
        <v>32440.260000000002</v>
      </c>
    </row>
    <row r="335" spans="1:24" x14ac:dyDescent="0.2">
      <c r="A335" s="221"/>
      <c r="B335" s="221"/>
      <c r="C335" s="221" t="s">
        <v>303</v>
      </c>
      <c r="D335" s="221"/>
      <c r="E335" s="221"/>
      <c r="F335" s="224">
        <v>0</v>
      </c>
      <c r="G335" s="224">
        <v>1244.4000000000001</v>
      </c>
      <c r="H335" s="224">
        <v>295.41000000000003</v>
      </c>
      <c r="I335" s="224">
        <v>289.08</v>
      </c>
      <c r="J335" s="224">
        <v>179.47</v>
      </c>
      <c r="K335" s="224">
        <v>-995.5</v>
      </c>
      <c r="L335" s="224">
        <v>0</v>
      </c>
      <c r="M335" s="224">
        <v>0</v>
      </c>
      <c r="N335" s="224">
        <v>0</v>
      </c>
      <c r="O335" s="224">
        <v>0</v>
      </c>
      <c r="P335" s="224">
        <v>0</v>
      </c>
      <c r="Q335" s="224">
        <v>0</v>
      </c>
      <c r="R335" s="225">
        <v>0</v>
      </c>
      <c r="S335" s="225">
        <v>0</v>
      </c>
      <c r="T335" s="224">
        <f>ROUND(SUM(F335:S335),5)</f>
        <v>1012.86</v>
      </c>
      <c r="U335" s="226">
        <f t="shared" si="117"/>
        <v>0</v>
      </c>
    </row>
    <row r="336" spans="1:24" x14ac:dyDescent="0.2">
      <c r="A336" s="221"/>
      <c r="B336" s="221"/>
      <c r="C336" s="221" t="s">
        <v>484</v>
      </c>
      <c r="D336" s="221"/>
      <c r="E336" s="221"/>
      <c r="F336" s="224"/>
      <c r="G336" s="224"/>
      <c r="H336" s="224"/>
      <c r="I336" s="224"/>
      <c r="J336" s="224"/>
      <c r="K336" s="224"/>
      <c r="L336" s="224"/>
      <c r="M336" s="224"/>
      <c r="N336" s="224"/>
      <c r="O336" s="224"/>
      <c r="P336" s="224"/>
      <c r="Q336" s="224"/>
      <c r="R336" s="225"/>
      <c r="S336" s="225"/>
      <c r="T336" s="224"/>
      <c r="U336" s="226">
        <f t="shared" si="117"/>
        <v>0</v>
      </c>
    </row>
    <row r="337" spans="1:23" ht="13.5" thickBot="1" x14ac:dyDescent="0.25">
      <c r="A337" s="221"/>
      <c r="B337" s="221"/>
      <c r="C337" s="221"/>
      <c r="D337" s="221" t="s">
        <v>485</v>
      </c>
      <c r="E337" s="221"/>
      <c r="F337" s="228">
        <v>0</v>
      </c>
      <c r="G337" s="228">
        <v>3100</v>
      </c>
      <c r="H337" s="228">
        <v>0</v>
      </c>
      <c r="I337" s="228">
        <v>0</v>
      </c>
      <c r="J337" s="228">
        <v>57.8</v>
      </c>
      <c r="K337" s="228">
        <v>0</v>
      </c>
      <c r="L337" s="228">
        <v>0</v>
      </c>
      <c r="M337" s="228">
        <v>0</v>
      </c>
      <c r="N337" s="228">
        <v>0</v>
      </c>
      <c r="O337" s="228">
        <v>0</v>
      </c>
      <c r="P337" s="228">
        <v>0</v>
      </c>
      <c r="Q337" s="228">
        <v>0</v>
      </c>
      <c r="R337" s="229">
        <v>0</v>
      </c>
      <c r="S337" s="229">
        <v>0</v>
      </c>
      <c r="T337" s="228">
        <f>ROUND(SUM(F337:S337),5)</f>
        <v>3157.8</v>
      </c>
      <c r="U337" s="226">
        <f t="shared" si="117"/>
        <v>0</v>
      </c>
    </row>
    <row r="338" spans="1:23" x14ac:dyDescent="0.2">
      <c r="A338" s="221"/>
      <c r="B338" s="221"/>
      <c r="C338" s="221" t="s">
        <v>486</v>
      </c>
      <c r="D338" s="221"/>
      <c r="E338" s="221"/>
      <c r="F338" s="224">
        <f t="shared" ref="F338:T338" si="122">ROUND(SUM(F336:F337),5)</f>
        <v>0</v>
      </c>
      <c r="G338" s="224">
        <f t="shared" si="122"/>
        <v>3100</v>
      </c>
      <c r="H338" s="224">
        <f t="shared" si="122"/>
        <v>0</v>
      </c>
      <c r="I338" s="224">
        <f t="shared" si="122"/>
        <v>0</v>
      </c>
      <c r="J338" s="224">
        <f t="shared" si="122"/>
        <v>57.8</v>
      </c>
      <c r="K338" s="224">
        <f t="shared" si="122"/>
        <v>0</v>
      </c>
      <c r="L338" s="224">
        <f t="shared" si="122"/>
        <v>0</v>
      </c>
      <c r="M338" s="224">
        <f t="shared" si="122"/>
        <v>0</v>
      </c>
      <c r="N338" s="224">
        <f t="shared" si="122"/>
        <v>0</v>
      </c>
      <c r="O338" s="224">
        <f t="shared" si="122"/>
        <v>0</v>
      </c>
      <c r="P338" s="224">
        <f t="shared" si="122"/>
        <v>0</v>
      </c>
      <c r="Q338" s="224">
        <f t="shared" si="122"/>
        <v>0</v>
      </c>
      <c r="R338" s="225">
        <f t="shared" si="122"/>
        <v>0</v>
      </c>
      <c r="S338" s="225">
        <f t="shared" si="122"/>
        <v>0</v>
      </c>
      <c r="T338" s="224">
        <f t="shared" si="122"/>
        <v>3157.8</v>
      </c>
      <c r="U338" s="226">
        <f t="shared" si="117"/>
        <v>0</v>
      </c>
    </row>
    <row r="339" spans="1:23" x14ac:dyDescent="0.2">
      <c r="A339" s="221"/>
      <c r="B339" s="221"/>
      <c r="C339" s="221" t="s">
        <v>309</v>
      </c>
      <c r="D339" s="221"/>
      <c r="E339" s="221"/>
      <c r="F339" s="224">
        <v>19.54</v>
      </c>
      <c r="G339" s="224">
        <v>0</v>
      </c>
      <c r="H339" s="224">
        <v>13.26</v>
      </c>
      <c r="I339" s="224">
        <v>400</v>
      </c>
      <c r="J339" s="224">
        <v>471.71</v>
      </c>
      <c r="K339" s="224">
        <v>1258.1199999999999</v>
      </c>
      <c r="L339" s="224">
        <v>350.34</v>
      </c>
      <c r="M339" s="224">
        <v>368.96</v>
      </c>
      <c r="N339" s="224">
        <v>156.63999999999999</v>
      </c>
      <c r="O339" s="224">
        <v>1656.68</v>
      </c>
      <c r="P339" s="224">
        <v>200</v>
      </c>
      <c r="Q339" s="224">
        <v>200</v>
      </c>
      <c r="R339" s="225">
        <v>0</v>
      </c>
      <c r="S339" s="225">
        <v>0</v>
      </c>
      <c r="T339" s="224">
        <f t="shared" ref="T339:T342" si="123">ROUND(SUM(F339:S339),5)</f>
        <v>5095.25</v>
      </c>
      <c r="U339" s="226">
        <f t="shared" si="117"/>
        <v>200</v>
      </c>
    </row>
    <row r="340" spans="1:23" x14ac:dyDescent="0.2">
      <c r="A340" s="221"/>
      <c r="B340" s="221"/>
      <c r="C340" s="221" t="s">
        <v>487</v>
      </c>
      <c r="D340" s="221"/>
      <c r="E340" s="221"/>
      <c r="F340" s="224">
        <v>0</v>
      </c>
      <c r="G340" s="224">
        <v>239.79</v>
      </c>
      <c r="H340" s="224">
        <v>737.92</v>
      </c>
      <c r="I340" s="224">
        <v>581.04999999999995</v>
      </c>
      <c r="J340" s="224">
        <v>204.43</v>
      </c>
      <c r="K340" s="224">
        <v>447.49</v>
      </c>
      <c r="L340" s="224">
        <v>539.07000000000005</v>
      </c>
      <c r="M340" s="224">
        <v>193.44</v>
      </c>
      <c r="N340" s="224">
        <v>257.77999999999997</v>
      </c>
      <c r="O340" s="224">
        <v>687.19</v>
      </c>
      <c r="P340" s="224">
        <v>250</v>
      </c>
      <c r="Q340" s="224">
        <v>250</v>
      </c>
      <c r="R340" s="225">
        <v>0</v>
      </c>
      <c r="S340" s="225">
        <v>0</v>
      </c>
      <c r="T340" s="224">
        <f t="shared" si="123"/>
        <v>4388.16</v>
      </c>
      <c r="U340" s="226">
        <f t="shared" si="117"/>
        <v>250</v>
      </c>
    </row>
    <row r="341" spans="1:23" x14ac:dyDescent="0.2">
      <c r="A341" s="221"/>
      <c r="B341" s="221"/>
      <c r="C341" s="221" t="s">
        <v>488</v>
      </c>
      <c r="D341" s="221"/>
      <c r="E341" s="221"/>
      <c r="F341" s="224">
        <v>511.71</v>
      </c>
      <c r="G341" s="224">
        <v>1063.95</v>
      </c>
      <c r="H341" s="224">
        <v>883.67</v>
      </c>
      <c r="I341" s="224">
        <v>275</v>
      </c>
      <c r="J341" s="224">
        <v>1859.84</v>
      </c>
      <c r="K341" s="224">
        <v>-525</v>
      </c>
      <c r="L341" s="224">
        <v>843.53</v>
      </c>
      <c r="M341" s="224">
        <v>0</v>
      </c>
      <c r="N341" s="224">
        <v>403.67</v>
      </c>
      <c r="O341" s="224">
        <v>678.7</v>
      </c>
      <c r="P341" s="224">
        <v>250</v>
      </c>
      <c r="Q341" s="224">
        <v>250</v>
      </c>
      <c r="R341" s="225">
        <v>0</v>
      </c>
      <c r="S341" s="225">
        <v>0</v>
      </c>
      <c r="T341" s="224">
        <f t="shared" si="123"/>
        <v>6495.07</v>
      </c>
      <c r="U341" s="226">
        <f t="shared" si="117"/>
        <v>250</v>
      </c>
    </row>
    <row r="342" spans="1:23" ht="13.5" thickBot="1" x14ac:dyDescent="0.25">
      <c r="A342" s="221"/>
      <c r="B342" s="221"/>
      <c r="C342" s="221" t="s">
        <v>489</v>
      </c>
      <c r="D342" s="221"/>
      <c r="E342" s="221"/>
      <c r="F342" s="228">
        <v>74.989999999999995</v>
      </c>
      <c r="G342" s="228">
        <v>202.49</v>
      </c>
      <c r="H342" s="228">
        <v>219.49</v>
      </c>
      <c r="I342" s="228">
        <v>219.49</v>
      </c>
      <c r="J342" s="228">
        <v>60</v>
      </c>
      <c r="K342" s="228">
        <v>74.989999999999995</v>
      </c>
      <c r="L342" s="228">
        <v>60</v>
      </c>
      <c r="M342" s="228">
        <v>1334.99</v>
      </c>
      <c r="N342" s="228">
        <v>101.99</v>
      </c>
      <c r="O342" s="228">
        <v>74.989999999999995</v>
      </c>
      <c r="P342" s="228">
        <v>0</v>
      </c>
      <c r="Q342" s="228">
        <v>0</v>
      </c>
      <c r="R342" s="229">
        <v>0</v>
      </c>
      <c r="S342" s="229">
        <v>0</v>
      </c>
      <c r="T342" s="228">
        <f t="shared" si="123"/>
        <v>2423.42</v>
      </c>
      <c r="U342" s="226">
        <f t="shared" si="117"/>
        <v>0</v>
      </c>
    </row>
    <row r="343" spans="1:23" x14ac:dyDescent="0.2">
      <c r="A343" s="221"/>
      <c r="B343" s="221" t="s">
        <v>490</v>
      </c>
      <c r="C343" s="221"/>
      <c r="D343" s="221"/>
      <c r="E343" s="221"/>
      <c r="F343" s="224">
        <f t="shared" ref="F343:O343" si="124">ROUND(F323+SUM(F334:F335)+SUM(F338:F342),5)</f>
        <v>16616.09</v>
      </c>
      <c r="G343" s="224">
        <f t="shared" si="124"/>
        <v>39598.410000000003</v>
      </c>
      <c r="H343" s="224">
        <f t="shared" si="124"/>
        <v>36660.86</v>
      </c>
      <c r="I343" s="224">
        <f t="shared" si="124"/>
        <v>34707.32</v>
      </c>
      <c r="J343" s="224">
        <f t="shared" si="124"/>
        <v>29220.76</v>
      </c>
      <c r="K343" s="224">
        <f t="shared" si="124"/>
        <v>24247.11</v>
      </c>
      <c r="L343" s="224">
        <f t="shared" si="124"/>
        <v>27833.95</v>
      </c>
      <c r="M343" s="224">
        <f t="shared" si="124"/>
        <v>25118.81</v>
      </c>
      <c r="N343" s="224">
        <f t="shared" si="124"/>
        <v>22546.92</v>
      </c>
      <c r="O343" s="224">
        <f t="shared" si="124"/>
        <v>24638.61</v>
      </c>
      <c r="P343" s="224">
        <f t="shared" ref="P343:T343" si="125">ROUND(P323+SUM(P334:P335)+SUM(P338:P342),5)</f>
        <v>28326.84</v>
      </c>
      <c r="Q343" s="224">
        <f t="shared" si="125"/>
        <v>22326.84</v>
      </c>
      <c r="R343" s="225">
        <f t="shared" si="125"/>
        <v>10813.42</v>
      </c>
      <c r="S343" s="225">
        <f t="shared" si="125"/>
        <v>0</v>
      </c>
      <c r="T343" s="224">
        <f t="shared" si="125"/>
        <v>342655.94</v>
      </c>
      <c r="U343" s="226">
        <f t="shared" si="117"/>
        <v>33140.26</v>
      </c>
    </row>
    <row r="344" spans="1:23" x14ac:dyDescent="0.2">
      <c r="A344" s="221"/>
      <c r="B344" s="221" t="s">
        <v>491</v>
      </c>
      <c r="C344" s="221"/>
      <c r="D344" s="221"/>
      <c r="E344" s="221"/>
      <c r="F344" s="224">
        <v>106.49</v>
      </c>
      <c r="G344" s="224">
        <v>106.49</v>
      </c>
      <c r="H344" s="224">
        <v>106.45</v>
      </c>
      <c r="I344" s="224">
        <v>106.49</v>
      </c>
      <c r="J344" s="224">
        <v>106.49</v>
      </c>
      <c r="K344" s="224">
        <v>106.49</v>
      </c>
      <c r="L344" s="224">
        <v>0</v>
      </c>
      <c r="M344" s="224">
        <v>2163</v>
      </c>
      <c r="N344" s="224">
        <v>54.97</v>
      </c>
      <c r="O344" s="224">
        <v>54.97</v>
      </c>
      <c r="P344" s="224">
        <v>0</v>
      </c>
      <c r="Q344" s="224">
        <v>0</v>
      </c>
      <c r="R344" s="225">
        <v>0</v>
      </c>
      <c r="S344" s="225">
        <v>0</v>
      </c>
      <c r="T344" s="224">
        <f>ROUND(SUM(F344:S344),5)</f>
        <v>2911.84</v>
      </c>
      <c r="U344" s="226">
        <f t="shared" si="117"/>
        <v>0</v>
      </c>
    </row>
    <row r="345" spans="1:23" x14ac:dyDescent="0.2">
      <c r="A345" s="221"/>
      <c r="B345" s="221" t="s">
        <v>492</v>
      </c>
      <c r="C345" s="221"/>
      <c r="D345" s="221"/>
      <c r="E345" s="221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5"/>
      <c r="S345" s="225"/>
      <c r="T345" s="224"/>
      <c r="U345" s="226">
        <f t="shared" si="117"/>
        <v>0</v>
      </c>
    </row>
    <row r="346" spans="1:23" x14ac:dyDescent="0.2">
      <c r="A346" s="221"/>
      <c r="B346" s="221"/>
      <c r="C346" s="221" t="s">
        <v>493</v>
      </c>
      <c r="D346" s="221"/>
      <c r="E346" s="221"/>
      <c r="F346" s="224">
        <v>2462.16</v>
      </c>
      <c r="G346" s="224">
        <v>2132.54</v>
      </c>
      <c r="H346" s="224">
        <v>2064.14</v>
      </c>
      <c r="I346" s="224">
        <v>2319.06</v>
      </c>
      <c r="J346" s="224">
        <v>2037.81</v>
      </c>
      <c r="K346" s="224">
        <v>1644.14</v>
      </c>
      <c r="L346" s="224">
        <v>2326.58</v>
      </c>
      <c r="M346" s="224">
        <v>1958.51</v>
      </c>
      <c r="N346" s="224">
        <v>1958.49</v>
      </c>
      <c r="O346" s="222">
        <v>2368.39</v>
      </c>
      <c r="P346" s="224">
        <v>1958.49</v>
      </c>
      <c r="Q346" s="224">
        <v>1958.49</v>
      </c>
      <c r="R346" s="225">
        <v>0</v>
      </c>
      <c r="S346" s="225">
        <v>0</v>
      </c>
      <c r="T346" s="224">
        <f t="shared" ref="T346:T349" si="126">ROUND(SUM(F346:S346),5)</f>
        <v>25188.799999999999</v>
      </c>
      <c r="U346" s="226">
        <f t="shared" si="117"/>
        <v>1958.49</v>
      </c>
    </row>
    <row r="347" spans="1:23" x14ac:dyDescent="0.2">
      <c r="A347" s="221"/>
      <c r="B347" s="221"/>
      <c r="C347" s="221" t="s">
        <v>494</v>
      </c>
      <c r="D347" s="221"/>
      <c r="E347" s="221"/>
      <c r="F347" s="224">
        <v>536.16999999999996</v>
      </c>
      <c r="G347" s="224">
        <v>469.27</v>
      </c>
      <c r="H347" s="224">
        <v>570.21</v>
      </c>
      <c r="I347" s="224">
        <v>529.80999999999995</v>
      </c>
      <c r="J347" s="224">
        <v>597.45000000000005</v>
      </c>
      <c r="K347" s="224">
        <v>759.66</v>
      </c>
      <c r="L347" s="224">
        <v>0</v>
      </c>
      <c r="M347" s="224">
        <v>1005.31</v>
      </c>
      <c r="N347" s="224">
        <v>526.6</v>
      </c>
      <c r="O347" s="222">
        <v>507.51</v>
      </c>
      <c r="P347" s="224">
        <v>526.6</v>
      </c>
      <c r="Q347" s="224">
        <v>526.6</v>
      </c>
      <c r="R347" s="225">
        <v>0</v>
      </c>
      <c r="S347" s="225">
        <v>0</v>
      </c>
      <c r="T347" s="224">
        <f t="shared" si="126"/>
        <v>6555.19</v>
      </c>
      <c r="U347" s="226">
        <f t="shared" si="117"/>
        <v>526.6</v>
      </c>
    </row>
    <row r="348" spans="1:23" x14ac:dyDescent="0.2">
      <c r="A348" s="221"/>
      <c r="B348" s="221"/>
      <c r="C348" s="221" t="s">
        <v>495</v>
      </c>
      <c r="D348" s="221"/>
      <c r="E348" s="221"/>
      <c r="F348" s="224">
        <v>533.51</v>
      </c>
      <c r="G348" s="224">
        <v>814.22</v>
      </c>
      <c r="H348" s="224">
        <v>549.66</v>
      </c>
      <c r="I348" s="224">
        <v>954.42</v>
      </c>
      <c r="J348" s="224">
        <v>674.07</v>
      </c>
      <c r="K348" s="224">
        <v>666.77</v>
      </c>
      <c r="L348" s="224">
        <v>666.47</v>
      </c>
      <c r="M348" s="224">
        <v>670.67</v>
      </c>
      <c r="N348" s="224">
        <v>669.65</v>
      </c>
      <c r="O348" s="222">
        <v>667.34</v>
      </c>
      <c r="P348" s="224">
        <v>669.65</v>
      </c>
      <c r="Q348" s="224">
        <v>669.65</v>
      </c>
      <c r="R348" s="225">
        <v>0</v>
      </c>
      <c r="S348" s="225">
        <v>0</v>
      </c>
      <c r="T348" s="224">
        <f t="shared" si="126"/>
        <v>8206.08</v>
      </c>
      <c r="U348" s="226">
        <f t="shared" si="117"/>
        <v>669.65</v>
      </c>
    </row>
    <row r="349" spans="1:23" x14ac:dyDescent="0.2">
      <c r="A349" s="221"/>
      <c r="B349" s="221"/>
      <c r="C349" s="221" t="s">
        <v>496</v>
      </c>
      <c r="D349" s="221"/>
      <c r="E349" s="221"/>
      <c r="F349" s="224">
        <v>2502.4299999999998</v>
      </c>
      <c r="G349" s="224">
        <v>2502.4</v>
      </c>
      <c r="H349" s="224">
        <v>2502.4</v>
      </c>
      <c r="I349" s="224">
        <v>2502.36</v>
      </c>
      <c r="J349" s="224">
        <v>2502.36</v>
      </c>
      <c r="K349" s="224">
        <v>2502.36</v>
      </c>
      <c r="L349" s="224">
        <v>0</v>
      </c>
      <c r="M349" s="224">
        <v>5280.02</v>
      </c>
      <c r="N349" s="224">
        <v>2638.88</v>
      </c>
      <c r="O349" s="222">
        <v>2638.88</v>
      </c>
      <c r="P349" s="224">
        <v>2638.88</v>
      </c>
      <c r="Q349" s="224">
        <v>2638.88</v>
      </c>
      <c r="R349" s="225">
        <v>0</v>
      </c>
      <c r="S349" s="225">
        <v>0</v>
      </c>
      <c r="T349" s="224">
        <f t="shared" si="126"/>
        <v>30849.85</v>
      </c>
      <c r="U349" s="226">
        <f t="shared" si="117"/>
        <v>2638.88</v>
      </c>
    </row>
    <row r="350" spans="1:23" x14ac:dyDescent="0.2">
      <c r="A350" s="221"/>
      <c r="B350" s="221"/>
      <c r="C350" s="221" t="s">
        <v>497</v>
      </c>
      <c r="D350" s="221"/>
      <c r="E350" s="221"/>
      <c r="F350" s="224"/>
      <c r="G350" s="224"/>
      <c r="H350" s="224"/>
      <c r="I350" s="224"/>
      <c r="J350" s="224"/>
      <c r="K350" s="224"/>
      <c r="L350" s="224"/>
      <c r="M350" s="224"/>
      <c r="N350" s="224"/>
      <c r="O350" s="224"/>
      <c r="P350" s="224"/>
      <c r="Q350" s="224"/>
      <c r="R350" s="225"/>
      <c r="S350" s="225"/>
      <c r="T350" s="224"/>
      <c r="U350" s="226">
        <f t="shared" si="117"/>
        <v>0</v>
      </c>
    </row>
    <row r="351" spans="1:23" x14ac:dyDescent="0.2">
      <c r="A351" s="221"/>
      <c r="B351" s="221"/>
      <c r="C351" s="221"/>
      <c r="D351" s="221" t="s">
        <v>498</v>
      </c>
      <c r="E351" s="221"/>
      <c r="F351" s="224">
        <v>5620.17</v>
      </c>
      <c r="G351" s="224">
        <v>12470.03</v>
      </c>
      <c r="H351" s="224">
        <v>12105.6</v>
      </c>
      <c r="I351" s="224">
        <v>13130.6</v>
      </c>
      <c r="J351" s="224">
        <v>12105.6</v>
      </c>
      <c r="K351" s="224">
        <v>12105.6</v>
      </c>
      <c r="L351" s="224">
        <v>12855.6</v>
      </c>
      <c r="M351" s="224">
        <v>12105.61</v>
      </c>
      <c r="N351" s="224">
        <v>10787.12</v>
      </c>
      <c r="O351" s="222">
        <v>8527.85</v>
      </c>
      <c r="P351" s="224">
        <f>10787.12+3000</f>
        <v>13787.12</v>
      </c>
      <c r="Q351" s="224">
        <v>10787.12</v>
      </c>
      <c r="R351" s="225">
        <f>+Q351/2</f>
        <v>5393.56</v>
      </c>
      <c r="S351" s="225">
        <v>0</v>
      </c>
      <c r="T351" s="224">
        <f t="shared" ref="T351:T356" si="127">ROUND(SUM(F351:S351),5)</f>
        <v>141781.57999999999</v>
      </c>
      <c r="U351" s="226">
        <f t="shared" si="117"/>
        <v>16180.68</v>
      </c>
      <c r="V351" s="216" t="s">
        <v>478</v>
      </c>
      <c r="W351" s="216"/>
    </row>
    <row r="352" spans="1:23" x14ac:dyDescent="0.2">
      <c r="A352" s="221"/>
      <c r="B352" s="221"/>
      <c r="C352" s="221"/>
      <c r="D352" s="221" t="s">
        <v>290</v>
      </c>
      <c r="E352" s="221"/>
      <c r="F352" s="224">
        <v>607.71</v>
      </c>
      <c r="G352" s="224">
        <v>1215.42</v>
      </c>
      <c r="H352" s="224">
        <v>1215.42</v>
      </c>
      <c r="I352" s="224">
        <v>1215.42</v>
      </c>
      <c r="J352" s="224">
        <v>1215.42</v>
      </c>
      <c r="K352" s="224">
        <v>1215.42</v>
      </c>
      <c r="L352" s="224">
        <v>806.86</v>
      </c>
      <c r="M352" s="224">
        <v>2327.3200000000002</v>
      </c>
      <c r="N352" s="224">
        <v>2204.54</v>
      </c>
      <c r="O352" s="222">
        <v>-813.47</v>
      </c>
      <c r="P352" s="224">
        <v>2204.54</v>
      </c>
      <c r="Q352" s="224">
        <v>2204.54</v>
      </c>
      <c r="R352" s="225">
        <f t="shared" ref="R352:R356" si="128">+Q352/2</f>
        <v>1102.27</v>
      </c>
      <c r="S352" s="225">
        <v>0</v>
      </c>
      <c r="T352" s="224">
        <f t="shared" si="127"/>
        <v>16721.41</v>
      </c>
      <c r="U352" s="226">
        <f t="shared" si="117"/>
        <v>3306.81</v>
      </c>
    </row>
    <row r="353" spans="1:21" x14ac:dyDescent="0.2">
      <c r="A353" s="221"/>
      <c r="B353" s="221"/>
      <c r="C353" s="221"/>
      <c r="D353" s="221" t="s">
        <v>291</v>
      </c>
      <c r="E353" s="221"/>
      <c r="F353" s="224">
        <v>418.48</v>
      </c>
      <c r="G353" s="224">
        <v>931.1</v>
      </c>
      <c r="H353" s="224">
        <v>902.77</v>
      </c>
      <c r="I353" s="224">
        <v>981.58</v>
      </c>
      <c r="J353" s="224">
        <v>903.17</v>
      </c>
      <c r="K353" s="224">
        <v>903.17</v>
      </c>
      <c r="L353" s="224">
        <v>968.08</v>
      </c>
      <c r="M353" s="224">
        <v>881.92</v>
      </c>
      <c r="N353" s="224">
        <v>783.38</v>
      </c>
      <c r="O353" s="222">
        <v>668.07</v>
      </c>
      <c r="P353" s="224">
        <v>783.38</v>
      </c>
      <c r="Q353" s="224">
        <v>783.38</v>
      </c>
      <c r="R353" s="225">
        <f t="shared" si="128"/>
        <v>391.69</v>
      </c>
      <c r="S353" s="225">
        <v>0</v>
      </c>
      <c r="T353" s="224">
        <f t="shared" si="127"/>
        <v>10300.17</v>
      </c>
      <c r="U353" s="226">
        <f t="shared" si="117"/>
        <v>1175.07</v>
      </c>
    </row>
    <row r="354" spans="1:21" x14ac:dyDescent="0.2">
      <c r="A354" s="221"/>
      <c r="B354" s="221"/>
      <c r="C354" s="221"/>
      <c r="D354" s="221" t="s">
        <v>292</v>
      </c>
      <c r="E354" s="221"/>
      <c r="F354" s="224">
        <v>173.31</v>
      </c>
      <c r="G354" s="224">
        <v>337.06</v>
      </c>
      <c r="H354" s="224">
        <v>319.33999999999997</v>
      </c>
      <c r="I354" s="224">
        <v>330.74</v>
      </c>
      <c r="J354" s="224">
        <v>319.33999999999997</v>
      </c>
      <c r="K354" s="224">
        <v>319.33999999999997</v>
      </c>
      <c r="L354" s="224">
        <v>284.93</v>
      </c>
      <c r="M354" s="224">
        <v>376.1</v>
      </c>
      <c r="N354" s="224">
        <v>315.45</v>
      </c>
      <c r="O354" s="222">
        <v>305.81</v>
      </c>
      <c r="P354" s="224">
        <v>315.45</v>
      </c>
      <c r="Q354" s="224">
        <v>315.45</v>
      </c>
      <c r="R354" s="225">
        <f t="shared" si="128"/>
        <v>157.72499999999999</v>
      </c>
      <c r="S354" s="225">
        <v>0</v>
      </c>
      <c r="T354" s="224">
        <f t="shared" si="127"/>
        <v>3870.0450000000001</v>
      </c>
      <c r="U354" s="226">
        <f t="shared" si="117"/>
        <v>473.17499999999995</v>
      </c>
    </row>
    <row r="355" spans="1:21" x14ac:dyDescent="0.2">
      <c r="A355" s="221"/>
      <c r="B355" s="221"/>
      <c r="C355" s="221"/>
      <c r="D355" s="221" t="s">
        <v>293</v>
      </c>
      <c r="E355" s="221"/>
      <c r="F355" s="224">
        <v>0</v>
      </c>
      <c r="G355" s="224">
        <v>0</v>
      </c>
      <c r="H355" s="224">
        <v>0</v>
      </c>
      <c r="I355" s="224">
        <v>0</v>
      </c>
      <c r="J355" s="224">
        <v>0</v>
      </c>
      <c r="K355" s="224">
        <v>0</v>
      </c>
      <c r="L355" s="224">
        <v>487.39</v>
      </c>
      <c r="M355" s="224">
        <v>396.56</v>
      </c>
      <c r="N355" s="224">
        <v>154.06</v>
      </c>
      <c r="O355" s="222">
        <v>0</v>
      </c>
      <c r="P355" s="224">
        <v>154.06</v>
      </c>
      <c r="Q355" s="224">
        <v>154.06</v>
      </c>
      <c r="R355" s="225">
        <f t="shared" si="128"/>
        <v>77.03</v>
      </c>
      <c r="S355" s="225">
        <v>0</v>
      </c>
      <c r="T355" s="224">
        <f t="shared" si="127"/>
        <v>1423.16</v>
      </c>
      <c r="U355" s="226">
        <f t="shared" si="117"/>
        <v>231.09</v>
      </c>
    </row>
    <row r="356" spans="1:21" ht="13.5" thickBot="1" x14ac:dyDescent="0.25">
      <c r="A356" s="221"/>
      <c r="B356" s="221"/>
      <c r="C356" s="221"/>
      <c r="D356" s="221" t="s">
        <v>499</v>
      </c>
      <c r="E356" s="221"/>
      <c r="F356" s="228">
        <v>84.99</v>
      </c>
      <c r="G356" s="228">
        <v>169.98</v>
      </c>
      <c r="H356" s="228">
        <v>0</v>
      </c>
      <c r="I356" s="228">
        <v>84.99</v>
      </c>
      <c r="J356" s="228">
        <v>84.99</v>
      </c>
      <c r="K356" s="228">
        <v>84.99</v>
      </c>
      <c r="L356" s="228">
        <v>84.99</v>
      </c>
      <c r="M356" s="228">
        <v>94.99</v>
      </c>
      <c r="N356" s="228">
        <v>94.99</v>
      </c>
      <c r="O356" s="240">
        <v>94.99</v>
      </c>
      <c r="P356" s="228">
        <v>94.99</v>
      </c>
      <c r="Q356" s="228">
        <v>94.99</v>
      </c>
      <c r="R356" s="229">
        <f t="shared" si="128"/>
        <v>47.494999999999997</v>
      </c>
      <c r="S356" s="229">
        <v>0</v>
      </c>
      <c r="T356" s="228">
        <f t="shared" si="127"/>
        <v>1117.375</v>
      </c>
      <c r="U356" s="226">
        <f t="shared" si="117"/>
        <v>142.48499999999999</v>
      </c>
    </row>
    <row r="357" spans="1:21" x14ac:dyDescent="0.2">
      <c r="A357" s="221"/>
      <c r="B357" s="221"/>
      <c r="C357" s="221" t="s">
        <v>500</v>
      </c>
      <c r="D357" s="221"/>
      <c r="E357" s="221"/>
      <c r="F357" s="224">
        <f t="shared" ref="F357:T357" si="129">ROUND(SUM(F350:F356),5)</f>
        <v>6904.66</v>
      </c>
      <c r="G357" s="224">
        <f t="shared" si="129"/>
        <v>15123.59</v>
      </c>
      <c r="H357" s="224">
        <f t="shared" si="129"/>
        <v>14543.13</v>
      </c>
      <c r="I357" s="224">
        <f t="shared" si="129"/>
        <v>15743.33</v>
      </c>
      <c r="J357" s="224">
        <f t="shared" si="129"/>
        <v>14628.52</v>
      </c>
      <c r="K357" s="224">
        <f t="shared" si="129"/>
        <v>14628.52</v>
      </c>
      <c r="L357" s="224">
        <f t="shared" si="129"/>
        <v>15487.85</v>
      </c>
      <c r="M357" s="224">
        <f t="shared" si="129"/>
        <v>16182.5</v>
      </c>
      <c r="N357" s="224">
        <f t="shared" si="129"/>
        <v>14339.54</v>
      </c>
      <c r="O357" s="224">
        <f t="shared" si="129"/>
        <v>8783.25</v>
      </c>
      <c r="P357" s="224">
        <f t="shared" si="129"/>
        <v>17339.54</v>
      </c>
      <c r="Q357" s="224">
        <f t="shared" si="129"/>
        <v>14339.54</v>
      </c>
      <c r="R357" s="225">
        <f t="shared" si="129"/>
        <v>7169.77</v>
      </c>
      <c r="S357" s="225">
        <f t="shared" si="129"/>
        <v>0</v>
      </c>
      <c r="T357" s="224">
        <f t="shared" si="129"/>
        <v>175213.74</v>
      </c>
      <c r="U357" s="226">
        <f t="shared" si="117"/>
        <v>21509.31</v>
      </c>
    </row>
    <row r="358" spans="1:21" x14ac:dyDescent="0.2">
      <c r="A358" s="221"/>
      <c r="B358" s="221"/>
      <c r="C358" s="221" t="s">
        <v>501</v>
      </c>
      <c r="D358" s="221"/>
      <c r="E358" s="221"/>
      <c r="F358" s="224">
        <v>0</v>
      </c>
      <c r="G358" s="224">
        <v>0</v>
      </c>
      <c r="H358" s="224">
        <v>0</v>
      </c>
      <c r="I358" s="224">
        <v>0</v>
      </c>
      <c r="J358" s="224">
        <v>0</v>
      </c>
      <c r="K358" s="224">
        <v>9900</v>
      </c>
      <c r="L358" s="224">
        <v>0</v>
      </c>
      <c r="M358" s="224">
        <v>0</v>
      </c>
      <c r="N358" s="224">
        <v>0</v>
      </c>
      <c r="O358" s="224">
        <v>0</v>
      </c>
      <c r="P358" s="224">
        <v>0</v>
      </c>
      <c r="Q358" s="224">
        <v>0</v>
      </c>
      <c r="R358" s="225">
        <v>0</v>
      </c>
      <c r="S358" s="225">
        <v>0</v>
      </c>
      <c r="T358" s="224">
        <f>ROUND(SUM(F358:S358),5)</f>
        <v>9900</v>
      </c>
      <c r="U358" s="226">
        <f t="shared" si="117"/>
        <v>0</v>
      </c>
    </row>
    <row r="359" spans="1:21" x14ac:dyDescent="0.2">
      <c r="A359" s="221"/>
      <c r="B359" s="221"/>
      <c r="C359" s="221" t="s">
        <v>309</v>
      </c>
      <c r="D359" s="221"/>
      <c r="E359" s="221"/>
      <c r="F359" s="224"/>
      <c r="G359" s="224"/>
      <c r="H359" s="224"/>
      <c r="I359" s="224"/>
      <c r="J359" s="224"/>
      <c r="K359" s="224"/>
      <c r="L359" s="224"/>
      <c r="M359" s="224"/>
      <c r="N359" s="224"/>
      <c r="O359" s="224"/>
      <c r="P359" s="224"/>
      <c r="Q359" s="224"/>
      <c r="R359" s="225"/>
      <c r="S359" s="225"/>
      <c r="T359" s="224"/>
      <c r="U359" s="226">
        <f t="shared" si="117"/>
        <v>0</v>
      </c>
    </row>
    <row r="360" spans="1:21" x14ac:dyDescent="0.2">
      <c r="A360" s="221"/>
      <c r="B360" s="221"/>
      <c r="C360" s="221"/>
      <c r="D360" s="221" t="s">
        <v>502</v>
      </c>
      <c r="E360" s="221"/>
      <c r="F360" s="224"/>
      <c r="G360" s="224"/>
      <c r="H360" s="224"/>
      <c r="I360" s="224"/>
      <c r="J360" s="224"/>
      <c r="K360" s="224"/>
      <c r="L360" s="224"/>
      <c r="M360" s="224"/>
      <c r="N360" s="224"/>
      <c r="O360" s="224"/>
      <c r="P360" s="224"/>
      <c r="Q360" s="224"/>
      <c r="R360" s="225"/>
      <c r="S360" s="225"/>
      <c r="T360" s="224"/>
      <c r="U360" s="226">
        <f t="shared" si="117"/>
        <v>0</v>
      </c>
    </row>
    <row r="361" spans="1:21" ht="13.5" thickBot="1" x14ac:dyDescent="0.25">
      <c r="A361" s="221"/>
      <c r="B361" s="221"/>
      <c r="C361" s="221"/>
      <c r="D361" s="221"/>
      <c r="E361" s="221" t="s">
        <v>503</v>
      </c>
      <c r="F361" s="228">
        <v>0</v>
      </c>
      <c r="G361" s="228">
        <v>7520</v>
      </c>
      <c r="H361" s="228">
        <v>92.95</v>
      </c>
      <c r="I361" s="228">
        <v>1773.6</v>
      </c>
      <c r="J361" s="228">
        <v>585.79999999999995</v>
      </c>
      <c r="K361" s="228">
        <v>1125</v>
      </c>
      <c r="L361" s="228">
        <v>0</v>
      </c>
      <c r="M361" s="228">
        <v>0</v>
      </c>
      <c r="N361" s="228">
        <v>0</v>
      </c>
      <c r="O361" s="228">
        <v>415</v>
      </c>
      <c r="P361" s="228">
        <v>0</v>
      </c>
      <c r="Q361" s="228">
        <v>0</v>
      </c>
      <c r="R361" s="229">
        <v>0</v>
      </c>
      <c r="S361" s="229">
        <v>0</v>
      </c>
      <c r="T361" s="228">
        <f>ROUND(SUM(F361:S361),5)</f>
        <v>11512.35</v>
      </c>
      <c r="U361" s="226">
        <f t="shared" si="117"/>
        <v>0</v>
      </c>
    </row>
    <row r="362" spans="1:21" x14ac:dyDescent="0.2">
      <c r="A362" s="221"/>
      <c r="B362" s="221"/>
      <c r="C362" s="221"/>
      <c r="D362" s="221" t="s">
        <v>504</v>
      </c>
      <c r="E362" s="221"/>
      <c r="F362" s="224">
        <f t="shared" ref="F362:T362" si="130">ROUND(SUM(F360:F361),5)</f>
        <v>0</v>
      </c>
      <c r="G362" s="224">
        <f t="shared" si="130"/>
        <v>7520</v>
      </c>
      <c r="H362" s="224">
        <f t="shared" si="130"/>
        <v>92.95</v>
      </c>
      <c r="I362" s="224">
        <f t="shared" si="130"/>
        <v>1773.6</v>
      </c>
      <c r="J362" s="224">
        <f t="shared" si="130"/>
        <v>585.79999999999995</v>
      </c>
      <c r="K362" s="224">
        <f t="shared" si="130"/>
        <v>1125</v>
      </c>
      <c r="L362" s="224">
        <f t="shared" si="130"/>
        <v>0</v>
      </c>
      <c r="M362" s="224">
        <f t="shared" si="130"/>
        <v>0</v>
      </c>
      <c r="N362" s="224">
        <f t="shared" si="130"/>
        <v>0</v>
      </c>
      <c r="O362" s="224">
        <f t="shared" si="130"/>
        <v>415</v>
      </c>
      <c r="P362" s="224">
        <f t="shared" si="130"/>
        <v>0</v>
      </c>
      <c r="Q362" s="224">
        <f t="shared" si="130"/>
        <v>0</v>
      </c>
      <c r="R362" s="225">
        <f t="shared" si="130"/>
        <v>0</v>
      </c>
      <c r="S362" s="225">
        <f t="shared" si="130"/>
        <v>0</v>
      </c>
      <c r="T362" s="224">
        <f t="shared" si="130"/>
        <v>11512.35</v>
      </c>
      <c r="U362" s="226">
        <f t="shared" si="117"/>
        <v>0</v>
      </c>
    </row>
    <row r="363" spans="1:21" ht="13.5" thickBot="1" x14ac:dyDescent="0.25">
      <c r="A363" s="221"/>
      <c r="B363" s="221"/>
      <c r="C363" s="221"/>
      <c r="D363" s="221" t="s">
        <v>505</v>
      </c>
      <c r="E363" s="221"/>
      <c r="F363" s="228">
        <v>0</v>
      </c>
      <c r="G363" s="228">
        <v>0</v>
      </c>
      <c r="H363" s="228">
        <v>0</v>
      </c>
      <c r="I363" s="228">
        <v>0</v>
      </c>
      <c r="J363" s="228">
        <v>0</v>
      </c>
      <c r="K363" s="228">
        <v>0</v>
      </c>
      <c r="L363" s="228">
        <v>0</v>
      </c>
      <c r="M363" s="228">
        <v>0</v>
      </c>
      <c r="N363" s="228">
        <v>5867</v>
      </c>
      <c r="O363" s="228">
        <v>0</v>
      </c>
      <c r="P363" s="228">
        <v>0</v>
      </c>
      <c r="Q363" s="228">
        <v>0</v>
      </c>
      <c r="R363" s="229">
        <v>0</v>
      </c>
      <c r="S363" s="229">
        <v>0</v>
      </c>
      <c r="T363" s="228">
        <f>ROUND(SUM(F363:S363),5)</f>
        <v>5867</v>
      </c>
      <c r="U363" s="226">
        <f t="shared" si="117"/>
        <v>0</v>
      </c>
    </row>
    <row r="364" spans="1:21" x14ac:dyDescent="0.2">
      <c r="A364" s="221"/>
      <c r="B364" s="221"/>
      <c r="C364" s="221" t="s">
        <v>315</v>
      </c>
      <c r="D364" s="221"/>
      <c r="E364" s="221"/>
      <c r="F364" s="224">
        <f t="shared" ref="F364:O364" si="131">ROUND(F359+SUM(F362:F363),5)</f>
        <v>0</v>
      </c>
      <c r="G364" s="224">
        <f t="shared" si="131"/>
        <v>7520</v>
      </c>
      <c r="H364" s="224">
        <f t="shared" si="131"/>
        <v>92.95</v>
      </c>
      <c r="I364" s="224">
        <f t="shared" si="131"/>
        <v>1773.6</v>
      </c>
      <c r="J364" s="224">
        <f t="shared" si="131"/>
        <v>585.79999999999995</v>
      </c>
      <c r="K364" s="224">
        <f t="shared" si="131"/>
        <v>1125</v>
      </c>
      <c r="L364" s="224">
        <f t="shared" si="131"/>
        <v>0</v>
      </c>
      <c r="M364" s="224">
        <f t="shared" si="131"/>
        <v>0</v>
      </c>
      <c r="N364" s="224">
        <f t="shared" si="131"/>
        <v>5867</v>
      </c>
      <c r="O364" s="224">
        <f t="shared" si="131"/>
        <v>415</v>
      </c>
      <c r="P364" s="224">
        <f t="shared" ref="P364:T364" si="132">ROUND(P359+SUM(P362:P363),5)</f>
        <v>0</v>
      </c>
      <c r="Q364" s="224">
        <f t="shared" si="132"/>
        <v>0</v>
      </c>
      <c r="R364" s="225">
        <f t="shared" si="132"/>
        <v>0</v>
      </c>
      <c r="S364" s="225">
        <f t="shared" si="132"/>
        <v>0</v>
      </c>
      <c r="T364" s="224">
        <f t="shared" si="132"/>
        <v>17379.349999999999</v>
      </c>
      <c r="U364" s="226">
        <f t="shared" si="117"/>
        <v>0</v>
      </c>
    </row>
    <row r="365" spans="1:21" x14ac:dyDescent="0.2">
      <c r="A365" s="221"/>
      <c r="B365" s="221"/>
      <c r="C365" s="221" t="s">
        <v>506</v>
      </c>
      <c r="D365" s="221"/>
      <c r="E365" s="221"/>
      <c r="F365" s="224">
        <v>140.43</v>
      </c>
      <c r="G365" s="224">
        <v>121.04</v>
      </c>
      <c r="H365" s="224">
        <v>121.04</v>
      </c>
      <c r="I365" s="224">
        <v>259.27</v>
      </c>
      <c r="J365" s="224">
        <v>777.22</v>
      </c>
      <c r="K365" s="224">
        <v>0</v>
      </c>
      <c r="L365" s="224">
        <v>745.73</v>
      </c>
      <c r="M365" s="224">
        <v>2328.1999999999998</v>
      </c>
      <c r="N365" s="224">
        <v>1499.15</v>
      </c>
      <c r="O365" s="222">
        <v>1528.97</v>
      </c>
      <c r="P365" s="224">
        <v>1499.15</v>
      </c>
      <c r="Q365" s="224">
        <v>1499.15</v>
      </c>
      <c r="R365" s="225">
        <v>0</v>
      </c>
      <c r="S365" s="225">
        <v>0</v>
      </c>
      <c r="T365" s="224">
        <f t="shared" ref="T365:T366" si="133">ROUND(SUM(F365:S365),5)</f>
        <v>10519.35</v>
      </c>
      <c r="U365" s="226">
        <f t="shared" si="117"/>
        <v>1499.15</v>
      </c>
    </row>
    <row r="366" spans="1:21" x14ac:dyDescent="0.2">
      <c r="A366" s="221"/>
      <c r="B366" s="221"/>
      <c r="C366" s="221" t="s">
        <v>507</v>
      </c>
      <c r="D366" s="221"/>
      <c r="E366" s="221"/>
      <c r="F366" s="224">
        <v>2020.34</v>
      </c>
      <c r="G366" s="224">
        <v>1957</v>
      </c>
      <c r="H366" s="224">
        <v>1989.27</v>
      </c>
      <c r="I366" s="224">
        <v>1617.91</v>
      </c>
      <c r="J366" s="224">
        <v>1692.46</v>
      </c>
      <c r="K366" s="224">
        <v>3503.11</v>
      </c>
      <c r="L366" s="224">
        <v>3040.49</v>
      </c>
      <c r="M366" s="224">
        <v>2019.79</v>
      </c>
      <c r="N366" s="224">
        <v>1858.63</v>
      </c>
      <c r="O366" s="222">
        <v>1970.9</v>
      </c>
      <c r="P366" s="224">
        <v>1858.63</v>
      </c>
      <c r="Q366" s="224">
        <v>1858.63</v>
      </c>
      <c r="R366" s="225">
        <v>0</v>
      </c>
      <c r="S366" s="225">
        <v>0</v>
      </c>
      <c r="T366" s="224">
        <f t="shared" si="133"/>
        <v>25387.16</v>
      </c>
      <c r="U366" s="226">
        <f t="shared" si="117"/>
        <v>1858.63</v>
      </c>
    </row>
    <row r="367" spans="1:21" x14ac:dyDescent="0.2">
      <c r="A367" s="221"/>
      <c r="B367" s="221"/>
      <c r="C367" s="221" t="s">
        <v>508</v>
      </c>
      <c r="D367" s="221"/>
      <c r="E367" s="221"/>
      <c r="F367" s="224"/>
      <c r="G367" s="224"/>
      <c r="H367" s="224"/>
      <c r="I367" s="224"/>
      <c r="J367" s="224"/>
      <c r="K367" s="224"/>
      <c r="L367" s="224"/>
      <c r="M367" s="224"/>
      <c r="N367" s="224"/>
      <c r="O367" s="224"/>
      <c r="P367" s="224"/>
      <c r="Q367" s="224"/>
      <c r="R367" s="225"/>
      <c r="S367" s="225"/>
      <c r="T367" s="224"/>
      <c r="U367" s="226">
        <f t="shared" si="117"/>
        <v>0</v>
      </c>
    </row>
    <row r="368" spans="1:21" ht="13.5" thickBot="1" x14ac:dyDescent="0.25">
      <c r="A368" s="221"/>
      <c r="B368" s="221"/>
      <c r="C368" s="221"/>
      <c r="D368" s="221" t="s">
        <v>509</v>
      </c>
      <c r="E368" s="221"/>
      <c r="F368" s="228">
        <v>4603.32</v>
      </c>
      <c r="G368" s="228">
        <v>1599.27</v>
      </c>
      <c r="H368" s="228">
        <v>2894.47</v>
      </c>
      <c r="I368" s="228">
        <v>80.260000000000005</v>
      </c>
      <c r="J368" s="228">
        <v>3766.62</v>
      </c>
      <c r="K368" s="228">
        <v>1726.25</v>
      </c>
      <c r="L368" s="228">
        <v>66.34</v>
      </c>
      <c r="M368" s="228">
        <v>3849.64</v>
      </c>
      <c r="N368" s="228">
        <v>172.24</v>
      </c>
      <c r="O368" s="228">
        <v>1415</v>
      </c>
      <c r="P368" s="228">
        <v>500</v>
      </c>
      <c r="Q368" s="228">
        <v>500</v>
      </c>
      <c r="R368" s="229">
        <v>0</v>
      </c>
      <c r="S368" s="229">
        <v>0</v>
      </c>
      <c r="T368" s="228">
        <f>ROUND(SUM(F368:S368),5)</f>
        <v>21173.41</v>
      </c>
      <c r="U368" s="226">
        <f t="shared" si="117"/>
        <v>500</v>
      </c>
    </row>
    <row r="369" spans="1:23" x14ac:dyDescent="0.2">
      <c r="A369" s="221"/>
      <c r="B369" s="221"/>
      <c r="C369" s="221" t="s">
        <v>510</v>
      </c>
      <c r="D369" s="221"/>
      <c r="E369" s="221"/>
      <c r="F369" s="224">
        <f t="shared" ref="F369:T369" si="134">ROUND(SUM(F367:F368),5)</f>
        <v>4603.32</v>
      </c>
      <c r="G369" s="224">
        <f t="shared" si="134"/>
        <v>1599.27</v>
      </c>
      <c r="H369" s="224">
        <f t="shared" si="134"/>
        <v>2894.47</v>
      </c>
      <c r="I369" s="224">
        <f t="shared" si="134"/>
        <v>80.260000000000005</v>
      </c>
      <c r="J369" s="224">
        <f t="shared" si="134"/>
        <v>3766.62</v>
      </c>
      <c r="K369" s="224">
        <f t="shared" si="134"/>
        <v>1726.25</v>
      </c>
      <c r="L369" s="224">
        <f t="shared" si="134"/>
        <v>66.34</v>
      </c>
      <c r="M369" s="224">
        <f t="shared" si="134"/>
        <v>3849.64</v>
      </c>
      <c r="N369" s="224">
        <f t="shared" si="134"/>
        <v>172.24</v>
      </c>
      <c r="O369" s="224">
        <f t="shared" si="134"/>
        <v>1415</v>
      </c>
      <c r="P369" s="224">
        <f t="shared" si="134"/>
        <v>500</v>
      </c>
      <c r="Q369" s="224">
        <f t="shared" si="134"/>
        <v>500</v>
      </c>
      <c r="R369" s="225">
        <f t="shared" si="134"/>
        <v>0</v>
      </c>
      <c r="S369" s="225">
        <f t="shared" si="134"/>
        <v>0</v>
      </c>
      <c r="T369" s="224">
        <f t="shared" si="134"/>
        <v>21173.41</v>
      </c>
      <c r="U369" s="226">
        <f t="shared" si="117"/>
        <v>500</v>
      </c>
    </row>
    <row r="370" spans="1:23" ht="13.5" thickBot="1" x14ac:dyDescent="0.25">
      <c r="A370" s="221"/>
      <c r="B370" s="221"/>
      <c r="C370" s="221" t="s">
        <v>511</v>
      </c>
      <c r="D370" s="221"/>
      <c r="E370" s="221"/>
      <c r="F370" s="228">
        <v>0</v>
      </c>
      <c r="G370" s="228">
        <v>204.23</v>
      </c>
      <c r="H370" s="228">
        <v>0</v>
      </c>
      <c r="I370" s="228">
        <v>0</v>
      </c>
      <c r="J370" s="228">
        <v>0</v>
      </c>
      <c r="K370" s="228">
        <v>0</v>
      </c>
      <c r="L370" s="228">
        <v>0</v>
      </c>
      <c r="M370" s="228">
        <v>0</v>
      </c>
      <c r="N370" s="228">
        <v>0</v>
      </c>
      <c r="O370" s="228">
        <v>0</v>
      </c>
      <c r="P370" s="228">
        <v>0</v>
      </c>
      <c r="Q370" s="228">
        <v>0</v>
      </c>
      <c r="R370" s="229">
        <v>0</v>
      </c>
      <c r="S370" s="229">
        <v>0</v>
      </c>
      <c r="T370" s="228">
        <f>ROUND(SUM(F370:S370),5)</f>
        <v>204.23</v>
      </c>
      <c r="U370" s="226">
        <f t="shared" si="117"/>
        <v>0</v>
      </c>
    </row>
    <row r="371" spans="1:23" x14ac:dyDescent="0.2">
      <c r="A371" s="221"/>
      <c r="B371" s="221" t="s">
        <v>512</v>
      </c>
      <c r="C371" s="221"/>
      <c r="D371" s="221"/>
      <c r="E371" s="221"/>
      <c r="F371" s="224">
        <f t="shared" ref="F371:O371" si="135">ROUND(SUM(F345:F349)+SUM(F357:F358)+SUM(F364:F366)+SUM(F369:F370),5)</f>
        <v>19703.02</v>
      </c>
      <c r="G371" s="224">
        <f t="shared" si="135"/>
        <v>32443.56</v>
      </c>
      <c r="H371" s="224">
        <f t="shared" si="135"/>
        <v>25327.27</v>
      </c>
      <c r="I371" s="224">
        <f t="shared" si="135"/>
        <v>25780.02</v>
      </c>
      <c r="J371" s="224">
        <f t="shared" si="135"/>
        <v>27262.31</v>
      </c>
      <c r="K371" s="224">
        <f t="shared" si="135"/>
        <v>36455.81</v>
      </c>
      <c r="L371" s="224">
        <f t="shared" si="135"/>
        <v>22333.46</v>
      </c>
      <c r="M371" s="224">
        <f t="shared" si="135"/>
        <v>33294.639999999999</v>
      </c>
      <c r="N371" s="224">
        <f t="shared" si="135"/>
        <v>29530.18</v>
      </c>
      <c r="O371" s="224">
        <f t="shared" si="135"/>
        <v>20295.240000000002</v>
      </c>
      <c r="P371" s="224">
        <f t="shared" ref="P371:T371" si="136">ROUND(SUM(P345:P349)+SUM(P357:P358)+SUM(P364:P366)+SUM(P369:P370),5)</f>
        <v>26990.94</v>
      </c>
      <c r="Q371" s="224">
        <f t="shared" si="136"/>
        <v>23990.94</v>
      </c>
      <c r="R371" s="225">
        <f t="shared" si="136"/>
        <v>7169.77</v>
      </c>
      <c r="S371" s="225">
        <f t="shared" si="136"/>
        <v>0</v>
      </c>
      <c r="T371" s="224">
        <f t="shared" si="136"/>
        <v>330577.15999999997</v>
      </c>
      <c r="U371" s="226">
        <f t="shared" si="117"/>
        <v>31160.71</v>
      </c>
    </row>
    <row r="372" spans="1:23" x14ac:dyDescent="0.2">
      <c r="A372" s="221"/>
      <c r="B372" s="221" t="s">
        <v>513</v>
      </c>
      <c r="C372" s="221"/>
      <c r="D372" s="221"/>
      <c r="E372" s="221"/>
      <c r="F372" s="224"/>
      <c r="G372" s="224"/>
      <c r="H372" s="224"/>
      <c r="I372" s="224"/>
      <c r="J372" s="224"/>
      <c r="K372" s="224"/>
      <c r="L372" s="224"/>
      <c r="M372" s="224"/>
      <c r="N372" s="224"/>
      <c r="O372" s="224"/>
      <c r="P372" s="224"/>
      <c r="Q372" s="224"/>
      <c r="R372" s="225"/>
      <c r="S372" s="225"/>
      <c r="T372" s="224"/>
      <c r="U372" s="226">
        <f t="shared" si="117"/>
        <v>0</v>
      </c>
    </row>
    <row r="373" spans="1:23" x14ac:dyDescent="0.2">
      <c r="A373" s="221"/>
      <c r="B373" s="221"/>
      <c r="C373" s="221" t="s">
        <v>514</v>
      </c>
      <c r="D373" s="221"/>
      <c r="E373" s="221"/>
      <c r="F373" s="224"/>
      <c r="G373" s="224"/>
      <c r="H373" s="224"/>
      <c r="I373" s="224"/>
      <c r="J373" s="224"/>
      <c r="K373" s="224"/>
      <c r="L373" s="224"/>
      <c r="M373" s="224"/>
      <c r="N373" s="224"/>
      <c r="O373" s="224"/>
      <c r="P373" s="224"/>
      <c r="Q373" s="224"/>
      <c r="R373" s="225"/>
      <c r="S373" s="225"/>
      <c r="T373" s="224"/>
      <c r="U373" s="226">
        <f t="shared" si="117"/>
        <v>0</v>
      </c>
    </row>
    <row r="374" spans="1:23" x14ac:dyDescent="0.2">
      <c r="A374" s="221"/>
      <c r="B374" s="221"/>
      <c r="C374" s="221"/>
      <c r="D374" s="221" t="s">
        <v>515</v>
      </c>
      <c r="E374" s="221"/>
      <c r="F374" s="224">
        <v>2020.83</v>
      </c>
      <c r="G374" s="224">
        <v>4041.66</v>
      </c>
      <c r="H374" s="224">
        <v>4162.92</v>
      </c>
      <c r="I374" s="224">
        <v>4662.8999999999996</v>
      </c>
      <c r="J374" s="224">
        <v>4162.92</v>
      </c>
      <c r="K374" s="224">
        <v>4162.92</v>
      </c>
      <c r="L374" s="224">
        <v>4412.92</v>
      </c>
      <c r="M374" s="224">
        <v>4162.92</v>
      </c>
      <c r="N374" s="224">
        <v>4162.92</v>
      </c>
      <c r="O374" s="222">
        <v>4162.91</v>
      </c>
      <c r="P374" s="224">
        <f>4162.92+1000</f>
        <v>5162.92</v>
      </c>
      <c r="Q374" s="222">
        <v>4162.91</v>
      </c>
      <c r="R374" s="225">
        <f>+Q374/2</f>
        <v>2081.4549999999999</v>
      </c>
      <c r="S374" s="225">
        <v>0</v>
      </c>
      <c r="T374" s="224">
        <f t="shared" ref="T374:T379" si="137">ROUND(SUM(F374:S374),5)</f>
        <v>51523.105000000003</v>
      </c>
      <c r="U374" s="226">
        <f t="shared" si="117"/>
        <v>6244.3649999999998</v>
      </c>
      <c r="V374" s="216" t="s">
        <v>516</v>
      </c>
      <c r="W374" s="216"/>
    </row>
    <row r="375" spans="1:23" x14ac:dyDescent="0.2">
      <c r="A375" s="221"/>
      <c r="B375" s="221"/>
      <c r="C375" s="221"/>
      <c r="D375" s="221" t="s">
        <v>290</v>
      </c>
      <c r="E375" s="221"/>
      <c r="F375" s="224">
        <v>579.79</v>
      </c>
      <c r="G375" s="224">
        <v>1159.58</v>
      </c>
      <c r="H375" s="224">
        <v>1159.58</v>
      </c>
      <c r="I375" s="224">
        <v>1161.02</v>
      </c>
      <c r="J375" s="224">
        <v>1746.36</v>
      </c>
      <c r="K375" s="224">
        <v>2074.98</v>
      </c>
      <c r="L375" s="224">
        <v>2274.6999999999998</v>
      </c>
      <c r="M375" s="224">
        <v>1776.22</v>
      </c>
      <c r="N375" s="224">
        <v>1803.36</v>
      </c>
      <c r="O375" s="222">
        <v>1803.34</v>
      </c>
      <c r="P375" s="224">
        <v>1803.36</v>
      </c>
      <c r="Q375" s="224">
        <v>1803.36</v>
      </c>
      <c r="R375" s="225">
        <f t="shared" ref="R375:R377" si="138">+Q375/2</f>
        <v>901.68</v>
      </c>
      <c r="S375" s="225">
        <v>0</v>
      </c>
      <c r="T375" s="224">
        <f t="shared" si="137"/>
        <v>20047.330000000002</v>
      </c>
      <c r="U375" s="226">
        <f t="shared" si="117"/>
        <v>2705.04</v>
      </c>
    </row>
    <row r="376" spans="1:23" x14ac:dyDescent="0.2">
      <c r="A376" s="221"/>
      <c r="B376" s="221"/>
      <c r="C376" s="221"/>
      <c r="D376" s="221" t="s">
        <v>291</v>
      </c>
      <c r="E376" s="221"/>
      <c r="F376" s="224">
        <v>143.56</v>
      </c>
      <c r="G376" s="224">
        <v>287.12</v>
      </c>
      <c r="H376" s="224">
        <v>296.41000000000003</v>
      </c>
      <c r="I376" s="224">
        <v>336.75</v>
      </c>
      <c r="J376" s="224">
        <v>285.18</v>
      </c>
      <c r="K376" s="224">
        <v>279.08999999999997</v>
      </c>
      <c r="L376" s="224">
        <v>294.2</v>
      </c>
      <c r="M376" s="224">
        <v>284.61</v>
      </c>
      <c r="N376" s="224">
        <v>284.08999999999997</v>
      </c>
      <c r="O376" s="222">
        <v>284.08</v>
      </c>
      <c r="P376" s="224">
        <v>284.08999999999997</v>
      </c>
      <c r="Q376" s="224">
        <v>284.08999999999997</v>
      </c>
      <c r="R376" s="225">
        <f t="shared" si="138"/>
        <v>142.04499999999999</v>
      </c>
      <c r="S376" s="225">
        <v>0</v>
      </c>
      <c r="T376" s="224">
        <f t="shared" si="137"/>
        <v>3485.3150000000001</v>
      </c>
      <c r="U376" s="226">
        <f t="shared" si="117"/>
        <v>426.13499999999999</v>
      </c>
    </row>
    <row r="377" spans="1:23" x14ac:dyDescent="0.2">
      <c r="A377" s="221"/>
      <c r="B377" s="221"/>
      <c r="C377" s="221"/>
      <c r="D377" s="221" t="s">
        <v>292</v>
      </c>
      <c r="E377" s="221"/>
      <c r="F377" s="224">
        <v>8.6199999999999992</v>
      </c>
      <c r="G377" s="224">
        <v>17.239999999999998</v>
      </c>
      <c r="H377" s="224">
        <v>17.760000000000002</v>
      </c>
      <c r="I377" s="224">
        <v>17.760000000000002</v>
      </c>
      <c r="J377" s="224">
        <v>17.760000000000002</v>
      </c>
      <c r="K377" s="224">
        <v>17.760000000000002</v>
      </c>
      <c r="L377" s="224">
        <v>18.829999999999998</v>
      </c>
      <c r="M377" s="224">
        <v>17.760000000000002</v>
      </c>
      <c r="N377" s="224">
        <v>17.760000000000002</v>
      </c>
      <c r="O377" s="222">
        <v>17.760000000000002</v>
      </c>
      <c r="P377" s="224">
        <v>17.760000000000002</v>
      </c>
      <c r="Q377" s="224">
        <v>17.760000000000002</v>
      </c>
      <c r="R377" s="225">
        <f t="shared" si="138"/>
        <v>8.8800000000000008</v>
      </c>
      <c r="S377" s="225">
        <v>0</v>
      </c>
      <c r="T377" s="224">
        <f t="shared" si="137"/>
        <v>213.41</v>
      </c>
      <c r="U377" s="226">
        <f t="shared" si="117"/>
        <v>26.64</v>
      </c>
    </row>
    <row r="378" spans="1:23" x14ac:dyDescent="0.2">
      <c r="A378" s="221"/>
      <c r="B378" s="221"/>
      <c r="C378" s="221"/>
      <c r="D378" s="221" t="s">
        <v>293</v>
      </c>
      <c r="E378" s="221"/>
      <c r="F378" s="224">
        <v>0</v>
      </c>
      <c r="G378" s="224">
        <v>0</v>
      </c>
      <c r="H378" s="224">
        <v>0</v>
      </c>
      <c r="I378" s="224">
        <v>0</v>
      </c>
      <c r="J378" s="224">
        <v>0</v>
      </c>
      <c r="K378" s="224">
        <v>0</v>
      </c>
      <c r="L378" s="224">
        <v>164.29</v>
      </c>
      <c r="M378" s="224">
        <v>152.15</v>
      </c>
      <c r="N378" s="224">
        <v>29.57</v>
      </c>
      <c r="O378" s="224">
        <v>29.57</v>
      </c>
      <c r="P378" s="224">
        <v>29.57</v>
      </c>
      <c r="Q378" s="224">
        <v>29.57</v>
      </c>
      <c r="R378" s="225">
        <v>0</v>
      </c>
      <c r="S378" s="225">
        <v>0</v>
      </c>
      <c r="T378" s="224">
        <f t="shared" si="137"/>
        <v>434.72</v>
      </c>
      <c r="U378" s="226">
        <f t="shared" si="117"/>
        <v>29.57</v>
      </c>
    </row>
    <row r="379" spans="1:23" ht="13.5" thickBot="1" x14ac:dyDescent="0.25">
      <c r="A379" s="221"/>
      <c r="B379" s="221"/>
      <c r="C379" s="221"/>
      <c r="D379" s="221" t="s">
        <v>517</v>
      </c>
      <c r="E379" s="221"/>
      <c r="F379" s="228">
        <v>0</v>
      </c>
      <c r="G379" s="228">
        <v>0</v>
      </c>
      <c r="H379" s="228">
        <v>509.79</v>
      </c>
      <c r="I379" s="228">
        <v>0</v>
      </c>
      <c r="J379" s="228">
        <v>1233.79</v>
      </c>
      <c r="K379" s="228">
        <v>0</v>
      </c>
      <c r="L379" s="228">
        <v>0</v>
      </c>
      <c r="M379" s="228">
        <v>0</v>
      </c>
      <c r="N379" s="228">
        <v>0</v>
      </c>
      <c r="O379" s="228">
        <v>0</v>
      </c>
      <c r="P379" s="228">
        <v>0</v>
      </c>
      <c r="Q379" s="228">
        <v>0</v>
      </c>
      <c r="R379" s="229">
        <v>0</v>
      </c>
      <c r="S379" s="229">
        <v>0</v>
      </c>
      <c r="T379" s="228">
        <f t="shared" si="137"/>
        <v>1743.58</v>
      </c>
      <c r="U379" s="226">
        <f t="shared" si="117"/>
        <v>0</v>
      </c>
    </row>
    <row r="380" spans="1:23" x14ac:dyDescent="0.2">
      <c r="A380" s="221"/>
      <c r="B380" s="221"/>
      <c r="C380" s="221" t="s">
        <v>518</v>
      </c>
      <c r="D380" s="221"/>
      <c r="E380" s="221"/>
      <c r="F380" s="224">
        <f t="shared" ref="F380:T380" si="139">ROUND(SUM(F373:F379),5)</f>
        <v>2752.8</v>
      </c>
      <c r="G380" s="224">
        <f t="shared" si="139"/>
        <v>5505.6</v>
      </c>
      <c r="H380" s="224">
        <f t="shared" si="139"/>
        <v>6146.46</v>
      </c>
      <c r="I380" s="224">
        <f t="shared" si="139"/>
        <v>6178.43</v>
      </c>
      <c r="J380" s="224">
        <f t="shared" si="139"/>
        <v>7446.01</v>
      </c>
      <c r="K380" s="224">
        <f t="shared" si="139"/>
        <v>6534.75</v>
      </c>
      <c r="L380" s="224">
        <f t="shared" si="139"/>
        <v>7164.94</v>
      </c>
      <c r="M380" s="224">
        <f t="shared" si="139"/>
        <v>6393.66</v>
      </c>
      <c r="N380" s="224">
        <f t="shared" si="139"/>
        <v>6297.7</v>
      </c>
      <c r="O380" s="224">
        <f t="shared" si="139"/>
        <v>6297.66</v>
      </c>
      <c r="P380" s="224">
        <f t="shared" si="139"/>
        <v>7297.7</v>
      </c>
      <c r="Q380" s="224">
        <f t="shared" si="139"/>
        <v>6297.69</v>
      </c>
      <c r="R380" s="225">
        <f t="shared" si="139"/>
        <v>3134.06</v>
      </c>
      <c r="S380" s="225">
        <f t="shared" si="139"/>
        <v>0</v>
      </c>
      <c r="T380" s="224">
        <f t="shared" si="139"/>
        <v>77447.460000000006</v>
      </c>
      <c r="U380" s="226">
        <f t="shared" si="117"/>
        <v>9431.75</v>
      </c>
    </row>
    <row r="381" spans="1:23" x14ac:dyDescent="0.2">
      <c r="A381" s="221"/>
      <c r="B381" s="221"/>
      <c r="C381" s="221" t="s">
        <v>322</v>
      </c>
      <c r="D381" s="221"/>
      <c r="E381" s="221"/>
      <c r="F381" s="224"/>
      <c r="G381" s="224"/>
      <c r="H381" s="224"/>
      <c r="I381" s="224"/>
      <c r="J381" s="224"/>
      <c r="K381" s="224"/>
      <c r="L381" s="224"/>
      <c r="M381" s="224"/>
      <c r="N381" s="224"/>
      <c r="O381" s="224"/>
      <c r="P381" s="224"/>
      <c r="Q381" s="224"/>
      <c r="R381" s="225"/>
      <c r="S381" s="225"/>
      <c r="T381" s="224"/>
      <c r="U381" s="226">
        <f t="shared" si="117"/>
        <v>0</v>
      </c>
    </row>
    <row r="382" spans="1:23" x14ac:dyDescent="0.2">
      <c r="A382" s="221"/>
      <c r="B382" s="221"/>
      <c r="C382" s="221"/>
      <c r="D382" s="221" t="s">
        <v>519</v>
      </c>
      <c r="E382" s="221"/>
      <c r="F382" s="224">
        <v>0</v>
      </c>
      <c r="G382" s="224">
        <v>20102.68</v>
      </c>
      <c r="H382" s="224">
        <v>0</v>
      </c>
      <c r="I382" s="224">
        <v>0</v>
      </c>
      <c r="J382" s="224">
        <v>0</v>
      </c>
      <c r="K382" s="224">
        <v>0</v>
      </c>
      <c r="L382" s="224">
        <v>0</v>
      </c>
      <c r="M382" s="224">
        <v>0</v>
      </c>
      <c r="N382" s="224">
        <v>0</v>
      </c>
      <c r="O382" s="224">
        <v>0</v>
      </c>
      <c r="P382" s="224">
        <v>0</v>
      </c>
      <c r="Q382" s="224">
        <v>0</v>
      </c>
      <c r="R382" s="225">
        <v>0</v>
      </c>
      <c r="S382" s="225">
        <v>0</v>
      </c>
      <c r="T382" s="224">
        <f t="shared" ref="T382:T383" si="140">ROUND(SUM(F382:S382),5)</f>
        <v>20102.68</v>
      </c>
      <c r="U382" s="226">
        <f t="shared" si="117"/>
        <v>0</v>
      </c>
    </row>
    <row r="383" spans="1:23" ht="13.5" thickBot="1" x14ac:dyDescent="0.25">
      <c r="A383" s="221"/>
      <c r="B383" s="221"/>
      <c r="C383" s="221"/>
      <c r="D383" s="221" t="s">
        <v>520</v>
      </c>
      <c r="E383" s="221"/>
      <c r="F383" s="224">
        <v>0</v>
      </c>
      <c r="G383" s="224">
        <v>20799</v>
      </c>
      <c r="H383" s="224">
        <v>0</v>
      </c>
      <c r="I383" s="224">
        <v>0</v>
      </c>
      <c r="J383" s="224">
        <v>0</v>
      </c>
      <c r="K383" s="224">
        <v>0</v>
      </c>
      <c r="L383" s="224">
        <v>0</v>
      </c>
      <c r="M383" s="224">
        <v>0</v>
      </c>
      <c r="N383" s="224">
        <v>0</v>
      </c>
      <c r="O383" s="224">
        <v>0</v>
      </c>
      <c r="P383" s="224">
        <v>0</v>
      </c>
      <c r="Q383" s="224">
        <v>0</v>
      </c>
      <c r="R383" s="225">
        <v>0</v>
      </c>
      <c r="S383" s="225">
        <v>0</v>
      </c>
      <c r="T383" s="224">
        <f t="shared" si="140"/>
        <v>20799</v>
      </c>
      <c r="U383" s="226">
        <f t="shared" si="117"/>
        <v>0</v>
      </c>
    </row>
    <row r="384" spans="1:23" ht="13.5" thickBot="1" x14ac:dyDescent="0.25">
      <c r="A384" s="221"/>
      <c r="B384" s="221"/>
      <c r="C384" s="221" t="s">
        <v>324</v>
      </c>
      <c r="D384" s="221"/>
      <c r="E384" s="221"/>
      <c r="F384" s="237">
        <f t="shared" ref="F384:T384" si="141">ROUND(SUM(F381:F383),5)</f>
        <v>0</v>
      </c>
      <c r="G384" s="237">
        <f t="shared" si="141"/>
        <v>40901.68</v>
      </c>
      <c r="H384" s="237">
        <f t="shared" si="141"/>
        <v>0</v>
      </c>
      <c r="I384" s="237">
        <f t="shared" si="141"/>
        <v>0</v>
      </c>
      <c r="J384" s="237">
        <f t="shared" si="141"/>
        <v>0</v>
      </c>
      <c r="K384" s="237">
        <f t="shared" si="141"/>
        <v>0</v>
      </c>
      <c r="L384" s="237">
        <f t="shared" si="141"/>
        <v>0</v>
      </c>
      <c r="M384" s="237">
        <f t="shared" si="141"/>
        <v>0</v>
      </c>
      <c r="N384" s="237">
        <f t="shared" si="141"/>
        <v>0</v>
      </c>
      <c r="O384" s="237">
        <f t="shared" si="141"/>
        <v>0</v>
      </c>
      <c r="P384" s="237">
        <f t="shared" si="141"/>
        <v>0</v>
      </c>
      <c r="Q384" s="237">
        <f t="shared" si="141"/>
        <v>0</v>
      </c>
      <c r="R384" s="238">
        <f t="shared" si="141"/>
        <v>0</v>
      </c>
      <c r="S384" s="238">
        <f t="shared" si="141"/>
        <v>0</v>
      </c>
      <c r="T384" s="242">
        <f t="shared" si="141"/>
        <v>40901.68</v>
      </c>
      <c r="U384" s="226">
        <f t="shared" si="117"/>
        <v>0</v>
      </c>
    </row>
    <row r="385" spans="1:22" x14ac:dyDescent="0.2">
      <c r="A385" s="221"/>
      <c r="B385" s="221" t="s">
        <v>521</v>
      </c>
      <c r="C385" s="221"/>
      <c r="D385" s="221"/>
      <c r="E385" s="221"/>
      <c r="F385" s="224">
        <f t="shared" ref="F385:T385" si="142">ROUND(F372+F380+F384,5)</f>
        <v>2752.8</v>
      </c>
      <c r="G385" s="224">
        <f t="shared" si="142"/>
        <v>46407.28</v>
      </c>
      <c r="H385" s="224">
        <f t="shared" si="142"/>
        <v>6146.46</v>
      </c>
      <c r="I385" s="224">
        <f t="shared" si="142"/>
        <v>6178.43</v>
      </c>
      <c r="J385" s="224">
        <f t="shared" si="142"/>
        <v>7446.01</v>
      </c>
      <c r="K385" s="224">
        <f t="shared" si="142"/>
        <v>6534.75</v>
      </c>
      <c r="L385" s="224">
        <f t="shared" si="142"/>
        <v>7164.94</v>
      </c>
      <c r="M385" s="224">
        <f t="shared" si="142"/>
        <v>6393.66</v>
      </c>
      <c r="N385" s="224">
        <f t="shared" si="142"/>
        <v>6297.7</v>
      </c>
      <c r="O385" s="224">
        <f t="shared" si="142"/>
        <v>6297.66</v>
      </c>
      <c r="P385" s="224">
        <f t="shared" si="142"/>
        <v>7297.7</v>
      </c>
      <c r="Q385" s="224">
        <f t="shared" si="142"/>
        <v>6297.69</v>
      </c>
      <c r="R385" s="225">
        <f t="shared" si="142"/>
        <v>3134.06</v>
      </c>
      <c r="S385" s="225">
        <f t="shared" si="142"/>
        <v>0</v>
      </c>
      <c r="T385" s="224">
        <f t="shared" si="142"/>
        <v>118349.14</v>
      </c>
      <c r="U385" s="226">
        <f t="shared" si="117"/>
        <v>9431.75</v>
      </c>
    </row>
    <row r="386" spans="1:22" x14ac:dyDescent="0.2">
      <c r="A386" s="221"/>
      <c r="B386" s="221" t="s">
        <v>522</v>
      </c>
      <c r="C386" s="221"/>
      <c r="D386" s="221"/>
      <c r="E386" s="221"/>
      <c r="F386" s="224"/>
      <c r="G386" s="224"/>
      <c r="H386" s="224"/>
      <c r="I386" s="224"/>
      <c r="J386" s="224"/>
      <c r="K386" s="224"/>
      <c r="L386" s="224"/>
      <c r="M386" s="224"/>
      <c r="N386" s="224"/>
      <c r="O386" s="224"/>
      <c r="P386" s="224"/>
      <c r="Q386" s="224"/>
      <c r="R386" s="225"/>
      <c r="S386" s="225"/>
      <c r="T386" s="224"/>
      <c r="U386" s="226">
        <f t="shared" si="117"/>
        <v>0</v>
      </c>
    </row>
    <row r="387" spans="1:22" x14ac:dyDescent="0.2">
      <c r="A387" s="221"/>
      <c r="B387" s="221"/>
      <c r="C387" s="221" t="s">
        <v>523</v>
      </c>
      <c r="D387" s="221"/>
      <c r="E387" s="221"/>
      <c r="F387" s="224"/>
      <c r="G387" s="224"/>
      <c r="H387" s="224"/>
      <c r="I387" s="224"/>
      <c r="J387" s="224"/>
      <c r="K387" s="224"/>
      <c r="L387" s="224"/>
      <c r="M387" s="224"/>
      <c r="N387" s="224"/>
      <c r="O387" s="224"/>
      <c r="P387" s="224"/>
      <c r="Q387" s="224"/>
      <c r="R387" s="225"/>
      <c r="S387" s="225"/>
      <c r="T387" s="224"/>
      <c r="U387" s="226">
        <f t="shared" si="117"/>
        <v>0</v>
      </c>
    </row>
    <row r="388" spans="1:22" ht="13.5" thickBot="1" x14ac:dyDescent="0.25">
      <c r="A388" s="221"/>
      <c r="B388" s="221"/>
      <c r="C388" s="221"/>
      <c r="D388" s="221" t="s">
        <v>351</v>
      </c>
      <c r="E388" s="221"/>
      <c r="F388" s="224">
        <v>0</v>
      </c>
      <c r="G388" s="224">
        <v>0</v>
      </c>
      <c r="H388" s="224">
        <v>13282.5</v>
      </c>
      <c r="I388" s="224">
        <v>15345</v>
      </c>
      <c r="J388" s="224">
        <v>10065</v>
      </c>
      <c r="K388" s="224">
        <v>7548.75</v>
      </c>
      <c r="L388" s="224">
        <v>7548.75</v>
      </c>
      <c r="M388" s="224">
        <v>10065</v>
      </c>
      <c r="N388" s="224">
        <v>7954.75</v>
      </c>
      <c r="O388" s="224">
        <v>10065</v>
      </c>
      <c r="P388" s="224">
        <v>10065</v>
      </c>
      <c r="Q388" s="224">
        <v>0</v>
      </c>
      <c r="R388" s="225">
        <v>0</v>
      </c>
      <c r="S388" s="225">
        <v>0</v>
      </c>
      <c r="T388" s="232">
        <f>ROUND(SUM(F388:S388),5)</f>
        <v>91939.75</v>
      </c>
      <c r="U388" s="226">
        <f t="shared" si="117"/>
        <v>0</v>
      </c>
      <c r="V388" s="226"/>
    </row>
    <row r="389" spans="1:22" ht="13.5" thickBot="1" x14ac:dyDescent="0.25">
      <c r="A389" s="221"/>
      <c r="B389" s="221"/>
      <c r="C389" s="221" t="s">
        <v>524</v>
      </c>
      <c r="D389" s="221"/>
      <c r="E389" s="221"/>
      <c r="F389" s="237">
        <f t="shared" ref="F389:T389" si="143">ROUND(SUM(F387:F388),5)</f>
        <v>0</v>
      </c>
      <c r="G389" s="237">
        <f t="shared" si="143"/>
        <v>0</v>
      </c>
      <c r="H389" s="237">
        <f t="shared" si="143"/>
        <v>13282.5</v>
      </c>
      <c r="I389" s="237">
        <f t="shared" si="143"/>
        <v>15345</v>
      </c>
      <c r="J389" s="237">
        <f t="shared" si="143"/>
        <v>10065</v>
      </c>
      <c r="K389" s="237">
        <f t="shared" si="143"/>
        <v>7548.75</v>
      </c>
      <c r="L389" s="237">
        <f t="shared" si="143"/>
        <v>7548.75</v>
      </c>
      <c r="M389" s="237">
        <f t="shared" si="143"/>
        <v>10065</v>
      </c>
      <c r="N389" s="237">
        <f t="shared" si="143"/>
        <v>7954.75</v>
      </c>
      <c r="O389" s="237">
        <f t="shared" si="143"/>
        <v>10065</v>
      </c>
      <c r="P389" s="237">
        <f t="shared" si="143"/>
        <v>10065</v>
      </c>
      <c r="Q389" s="237">
        <f t="shared" si="143"/>
        <v>0</v>
      </c>
      <c r="R389" s="238">
        <f t="shared" si="143"/>
        <v>0</v>
      </c>
      <c r="S389" s="238">
        <f t="shared" si="143"/>
        <v>0</v>
      </c>
      <c r="T389" s="237">
        <f t="shared" si="143"/>
        <v>91939.75</v>
      </c>
      <c r="U389" s="226">
        <f t="shared" si="117"/>
        <v>0</v>
      </c>
    </row>
    <row r="390" spans="1:22" x14ac:dyDescent="0.2">
      <c r="A390" s="221"/>
      <c r="B390" s="221" t="s">
        <v>525</v>
      </c>
      <c r="C390" s="221"/>
      <c r="D390" s="221"/>
      <c r="E390" s="221"/>
      <c r="F390" s="224">
        <f t="shared" ref="F390:T390" si="144">ROUND(F386+F389,5)</f>
        <v>0</v>
      </c>
      <c r="G390" s="224">
        <f t="shared" si="144"/>
        <v>0</v>
      </c>
      <c r="H390" s="224">
        <f t="shared" si="144"/>
        <v>13282.5</v>
      </c>
      <c r="I390" s="224">
        <f t="shared" si="144"/>
        <v>15345</v>
      </c>
      <c r="J390" s="224">
        <f t="shared" si="144"/>
        <v>10065</v>
      </c>
      <c r="K390" s="224">
        <f t="shared" si="144"/>
        <v>7548.75</v>
      </c>
      <c r="L390" s="224">
        <f t="shared" si="144"/>
        <v>7548.75</v>
      </c>
      <c r="M390" s="224">
        <f t="shared" si="144"/>
        <v>10065</v>
      </c>
      <c r="N390" s="224">
        <f t="shared" si="144"/>
        <v>7954.75</v>
      </c>
      <c r="O390" s="224">
        <f t="shared" si="144"/>
        <v>10065</v>
      </c>
      <c r="P390" s="224">
        <f t="shared" si="144"/>
        <v>10065</v>
      </c>
      <c r="Q390" s="224">
        <f t="shared" si="144"/>
        <v>0</v>
      </c>
      <c r="R390" s="225">
        <f t="shared" si="144"/>
        <v>0</v>
      </c>
      <c r="S390" s="225">
        <f t="shared" si="144"/>
        <v>0</v>
      </c>
      <c r="T390" s="224">
        <f t="shared" si="144"/>
        <v>91939.75</v>
      </c>
      <c r="U390" s="226">
        <f t="shared" si="117"/>
        <v>0</v>
      </c>
    </row>
    <row r="391" spans="1:22" x14ac:dyDescent="0.2">
      <c r="A391" s="221"/>
      <c r="B391" s="221" t="s">
        <v>526</v>
      </c>
      <c r="C391" s="221"/>
      <c r="D391" s="221"/>
      <c r="E391" s="221"/>
      <c r="F391" s="224"/>
      <c r="G391" s="224"/>
      <c r="H391" s="224"/>
      <c r="I391" s="224"/>
      <c r="J391" s="224"/>
      <c r="K391" s="224"/>
      <c r="L391" s="224"/>
      <c r="M391" s="224"/>
      <c r="N391" s="224"/>
      <c r="O391" s="224"/>
      <c r="P391" s="224"/>
      <c r="Q391" s="224"/>
      <c r="R391" s="225"/>
      <c r="S391" s="225"/>
      <c r="T391" s="224"/>
      <c r="U391" s="226">
        <f t="shared" si="117"/>
        <v>0</v>
      </c>
    </row>
    <row r="392" spans="1:22" ht="13.5" thickBot="1" x14ac:dyDescent="0.25">
      <c r="A392" s="221"/>
      <c r="B392" s="221"/>
      <c r="C392" s="221" t="s">
        <v>432</v>
      </c>
      <c r="D392" s="221"/>
      <c r="E392" s="221"/>
      <c r="F392" s="228">
        <v>0</v>
      </c>
      <c r="G392" s="228">
        <v>0</v>
      </c>
      <c r="H392" s="228">
        <v>0</v>
      </c>
      <c r="I392" s="228">
        <v>0</v>
      </c>
      <c r="J392" s="228">
        <v>0</v>
      </c>
      <c r="K392" s="228">
        <v>143.1</v>
      </c>
      <c r="L392" s="228">
        <v>0</v>
      </c>
      <c r="M392" s="228">
        <v>0</v>
      </c>
      <c r="N392" s="228">
        <v>0</v>
      </c>
      <c r="O392" s="228">
        <v>0</v>
      </c>
      <c r="P392" s="228">
        <v>0</v>
      </c>
      <c r="Q392" s="228">
        <v>0</v>
      </c>
      <c r="R392" s="229">
        <v>0</v>
      </c>
      <c r="S392" s="229">
        <v>0</v>
      </c>
      <c r="T392" s="228">
        <f>ROUND(SUM(F392:S392),5)</f>
        <v>143.1</v>
      </c>
      <c r="U392" s="226">
        <f t="shared" si="117"/>
        <v>0</v>
      </c>
    </row>
    <row r="393" spans="1:22" x14ac:dyDescent="0.2">
      <c r="A393" s="221"/>
      <c r="B393" s="221" t="s">
        <v>527</v>
      </c>
      <c r="C393" s="221"/>
      <c r="D393" s="221"/>
      <c r="E393" s="221"/>
      <c r="F393" s="224">
        <f t="shared" ref="F393:T393" si="145">ROUND(SUM(F391:F392),5)</f>
        <v>0</v>
      </c>
      <c r="G393" s="224">
        <f t="shared" si="145"/>
        <v>0</v>
      </c>
      <c r="H393" s="224">
        <f t="shared" si="145"/>
        <v>0</v>
      </c>
      <c r="I393" s="224">
        <f t="shared" si="145"/>
        <v>0</v>
      </c>
      <c r="J393" s="224">
        <f t="shared" si="145"/>
        <v>0</v>
      </c>
      <c r="K393" s="224">
        <f t="shared" si="145"/>
        <v>143.1</v>
      </c>
      <c r="L393" s="224">
        <f t="shared" si="145"/>
        <v>0</v>
      </c>
      <c r="M393" s="224">
        <f t="shared" si="145"/>
        <v>0</v>
      </c>
      <c r="N393" s="224">
        <f t="shared" si="145"/>
        <v>0</v>
      </c>
      <c r="O393" s="224">
        <f t="shared" si="145"/>
        <v>0</v>
      </c>
      <c r="P393" s="224">
        <f t="shared" si="145"/>
        <v>0</v>
      </c>
      <c r="Q393" s="224">
        <f t="shared" si="145"/>
        <v>0</v>
      </c>
      <c r="R393" s="225">
        <f t="shared" si="145"/>
        <v>0</v>
      </c>
      <c r="S393" s="225">
        <f t="shared" si="145"/>
        <v>0</v>
      </c>
      <c r="T393" s="224">
        <f t="shared" si="145"/>
        <v>143.1</v>
      </c>
      <c r="U393" s="226">
        <f t="shared" ref="U393:U454" si="146">SUM(Q393:S393)</f>
        <v>0</v>
      </c>
    </row>
    <row r="394" spans="1:22" x14ac:dyDescent="0.2">
      <c r="A394" s="221"/>
      <c r="B394" s="221" t="s">
        <v>528</v>
      </c>
      <c r="C394" s="221"/>
      <c r="D394" s="221"/>
      <c r="E394" s="221"/>
      <c r="F394" s="224"/>
      <c r="G394" s="224"/>
      <c r="H394" s="224"/>
      <c r="I394" s="224"/>
      <c r="J394" s="224"/>
      <c r="K394" s="224"/>
      <c r="L394" s="224"/>
      <c r="M394" s="224"/>
      <c r="N394" s="224"/>
      <c r="O394" s="224"/>
      <c r="P394" s="224"/>
      <c r="Q394" s="224"/>
      <c r="R394" s="225"/>
      <c r="S394" s="225"/>
      <c r="T394" s="224"/>
      <c r="U394" s="226">
        <f t="shared" si="146"/>
        <v>0</v>
      </c>
    </row>
    <row r="395" spans="1:22" x14ac:dyDescent="0.2">
      <c r="A395" s="221"/>
      <c r="B395" s="221"/>
      <c r="C395" s="221" t="s">
        <v>529</v>
      </c>
      <c r="D395" s="221"/>
      <c r="E395" s="221"/>
      <c r="F395" s="224"/>
      <c r="G395" s="224"/>
      <c r="H395" s="224"/>
      <c r="I395" s="224"/>
      <c r="J395" s="224"/>
      <c r="K395" s="224"/>
      <c r="L395" s="224"/>
      <c r="M395" s="224"/>
      <c r="N395" s="224"/>
      <c r="O395" s="224"/>
      <c r="P395" s="224"/>
      <c r="Q395" s="224"/>
      <c r="R395" s="225"/>
      <c r="S395" s="225"/>
      <c r="T395" s="224"/>
      <c r="U395" s="226">
        <f t="shared" si="146"/>
        <v>0</v>
      </c>
    </row>
    <row r="396" spans="1:22" ht="13.5" thickBot="1" x14ac:dyDescent="0.25">
      <c r="A396" s="221"/>
      <c r="B396" s="221"/>
      <c r="C396" s="221"/>
      <c r="D396" s="221" t="s">
        <v>530</v>
      </c>
      <c r="E396" s="221"/>
      <c r="F396" s="228">
        <v>0</v>
      </c>
      <c r="G396" s="228">
        <v>0</v>
      </c>
      <c r="H396" s="228">
        <v>4500</v>
      </c>
      <c r="I396" s="228">
        <v>0</v>
      </c>
      <c r="J396" s="228">
        <v>0</v>
      </c>
      <c r="K396" s="228">
        <v>0</v>
      </c>
      <c r="L396" s="228">
        <v>0</v>
      </c>
      <c r="M396" s="228">
        <v>0</v>
      </c>
      <c r="N396" s="228">
        <v>0</v>
      </c>
      <c r="O396" s="228">
        <v>0</v>
      </c>
      <c r="P396" s="228">
        <v>0</v>
      </c>
      <c r="Q396" s="228">
        <v>0</v>
      </c>
      <c r="R396" s="229">
        <v>0</v>
      </c>
      <c r="S396" s="229">
        <v>0</v>
      </c>
      <c r="T396" s="228">
        <f>ROUND(SUM(F396:S396),5)</f>
        <v>4500</v>
      </c>
      <c r="U396" s="226">
        <f t="shared" si="146"/>
        <v>0</v>
      </c>
    </row>
    <row r="397" spans="1:22" x14ac:dyDescent="0.2">
      <c r="A397" s="221"/>
      <c r="B397" s="221"/>
      <c r="C397" s="221" t="s">
        <v>531</v>
      </c>
      <c r="D397" s="221"/>
      <c r="E397" s="221"/>
      <c r="F397" s="224">
        <f t="shared" ref="F397:T397" si="147">ROUND(SUM(F395:F396),5)</f>
        <v>0</v>
      </c>
      <c r="G397" s="224">
        <f t="shared" si="147"/>
        <v>0</v>
      </c>
      <c r="H397" s="224">
        <f t="shared" si="147"/>
        <v>4500</v>
      </c>
      <c r="I397" s="224">
        <f t="shared" si="147"/>
        <v>0</v>
      </c>
      <c r="J397" s="224">
        <f t="shared" si="147"/>
        <v>0</v>
      </c>
      <c r="K397" s="224">
        <f t="shared" si="147"/>
        <v>0</v>
      </c>
      <c r="L397" s="224">
        <f t="shared" si="147"/>
        <v>0</v>
      </c>
      <c r="M397" s="224">
        <f t="shared" si="147"/>
        <v>0</v>
      </c>
      <c r="N397" s="224">
        <f t="shared" si="147"/>
        <v>0</v>
      </c>
      <c r="O397" s="224">
        <f t="shared" si="147"/>
        <v>0</v>
      </c>
      <c r="P397" s="224">
        <f t="shared" si="147"/>
        <v>0</v>
      </c>
      <c r="Q397" s="224">
        <f t="shared" si="147"/>
        <v>0</v>
      </c>
      <c r="R397" s="225">
        <f t="shared" si="147"/>
        <v>0</v>
      </c>
      <c r="S397" s="225">
        <f t="shared" si="147"/>
        <v>0</v>
      </c>
      <c r="T397" s="224">
        <f t="shared" si="147"/>
        <v>4500</v>
      </c>
      <c r="U397" s="226">
        <f t="shared" si="146"/>
        <v>0</v>
      </c>
    </row>
    <row r="398" spans="1:22" x14ac:dyDescent="0.2">
      <c r="A398" s="221"/>
      <c r="B398" s="221"/>
      <c r="C398" s="221" t="s">
        <v>532</v>
      </c>
      <c r="D398" s="221"/>
      <c r="E398" s="221"/>
      <c r="F398" s="224">
        <v>0</v>
      </c>
      <c r="G398" s="224">
        <v>0</v>
      </c>
      <c r="H398" s="224">
        <v>0</v>
      </c>
      <c r="I398" s="224">
        <v>0</v>
      </c>
      <c r="J398" s="224">
        <v>0</v>
      </c>
      <c r="K398" s="224">
        <v>20111.25</v>
      </c>
      <c r="L398" s="224">
        <v>0</v>
      </c>
      <c r="M398" s="224">
        <v>4583.5</v>
      </c>
      <c r="N398" s="224">
        <v>9167</v>
      </c>
      <c r="O398" s="224">
        <v>4583.5</v>
      </c>
      <c r="P398" s="224">
        <v>4583.5</v>
      </c>
      <c r="Q398" s="224">
        <v>4583.5</v>
      </c>
      <c r="R398" s="225">
        <v>0</v>
      </c>
      <c r="S398" s="225">
        <v>0</v>
      </c>
      <c r="T398" s="224">
        <f>ROUND(SUM(F398:S398),5)</f>
        <v>47612.25</v>
      </c>
      <c r="U398" s="226">
        <f t="shared" si="146"/>
        <v>4583.5</v>
      </c>
    </row>
    <row r="399" spans="1:22" x14ac:dyDescent="0.2">
      <c r="A399" s="221"/>
      <c r="B399" s="221"/>
      <c r="C399" s="221" t="s">
        <v>432</v>
      </c>
      <c r="D399" s="221"/>
      <c r="E399" s="221"/>
      <c r="F399" s="224"/>
      <c r="G399" s="224"/>
      <c r="H399" s="224"/>
      <c r="I399" s="224"/>
      <c r="J399" s="224"/>
      <c r="K399" s="224"/>
      <c r="L399" s="224"/>
      <c r="M399" s="224"/>
      <c r="N399" s="224"/>
      <c r="O399" s="224"/>
      <c r="P399" s="224"/>
      <c r="Q399" s="224"/>
      <c r="R399" s="225"/>
      <c r="S399" s="225"/>
      <c r="T399" s="224"/>
      <c r="U399" s="226">
        <f t="shared" si="146"/>
        <v>0</v>
      </c>
    </row>
    <row r="400" spans="1:22" ht="13.5" thickBot="1" x14ac:dyDescent="0.25">
      <c r="A400" s="221"/>
      <c r="B400" s="221"/>
      <c r="C400" s="221"/>
      <c r="D400" s="221" t="s">
        <v>533</v>
      </c>
      <c r="E400" s="221"/>
      <c r="F400" s="224">
        <v>0</v>
      </c>
      <c r="G400" s="224">
        <v>6737.29</v>
      </c>
      <c r="H400" s="224">
        <v>0</v>
      </c>
      <c r="I400" s="224">
        <v>0</v>
      </c>
      <c r="J400" s="224">
        <v>0</v>
      </c>
      <c r="K400" s="224">
        <v>3092.1</v>
      </c>
      <c r="L400" s="224">
        <v>0</v>
      </c>
      <c r="M400" s="224">
        <v>0</v>
      </c>
      <c r="N400" s="224">
        <v>0</v>
      </c>
      <c r="O400" s="224">
        <v>1212</v>
      </c>
      <c r="P400" s="224">
        <v>0</v>
      </c>
      <c r="Q400" s="224">
        <v>0</v>
      </c>
      <c r="R400" s="225">
        <v>0</v>
      </c>
      <c r="S400" s="225">
        <v>0</v>
      </c>
      <c r="T400" s="224">
        <f>ROUND(SUM(F400:S400),5)</f>
        <v>11041.39</v>
      </c>
      <c r="U400" s="226">
        <f t="shared" si="146"/>
        <v>0</v>
      </c>
    </row>
    <row r="401" spans="1:21" ht="13.5" thickBot="1" x14ac:dyDescent="0.25">
      <c r="A401" s="221"/>
      <c r="B401" s="221"/>
      <c r="C401" s="221" t="s">
        <v>433</v>
      </c>
      <c r="D401" s="221"/>
      <c r="E401" s="221"/>
      <c r="F401" s="237">
        <f t="shared" ref="F401:T401" si="148">ROUND(SUM(F399:F400),5)</f>
        <v>0</v>
      </c>
      <c r="G401" s="237">
        <f t="shared" si="148"/>
        <v>6737.29</v>
      </c>
      <c r="H401" s="237">
        <f t="shared" si="148"/>
        <v>0</v>
      </c>
      <c r="I401" s="237">
        <f t="shared" si="148"/>
        <v>0</v>
      </c>
      <c r="J401" s="237">
        <f t="shared" si="148"/>
        <v>0</v>
      </c>
      <c r="K401" s="237">
        <f t="shared" si="148"/>
        <v>3092.1</v>
      </c>
      <c r="L401" s="237">
        <f t="shared" si="148"/>
        <v>0</v>
      </c>
      <c r="M401" s="237">
        <f t="shared" si="148"/>
        <v>0</v>
      </c>
      <c r="N401" s="237">
        <f t="shared" si="148"/>
        <v>0</v>
      </c>
      <c r="O401" s="237">
        <f t="shared" si="148"/>
        <v>1212</v>
      </c>
      <c r="P401" s="237">
        <f t="shared" si="148"/>
        <v>0</v>
      </c>
      <c r="Q401" s="237">
        <f t="shared" si="148"/>
        <v>0</v>
      </c>
      <c r="R401" s="238">
        <f t="shared" si="148"/>
        <v>0</v>
      </c>
      <c r="S401" s="238">
        <f t="shared" si="148"/>
        <v>0</v>
      </c>
      <c r="T401" s="237">
        <f t="shared" si="148"/>
        <v>11041.39</v>
      </c>
      <c r="U401" s="226">
        <f t="shared" si="146"/>
        <v>0</v>
      </c>
    </row>
    <row r="402" spans="1:21" x14ac:dyDescent="0.2">
      <c r="A402" s="221"/>
      <c r="B402" s="221" t="s">
        <v>534</v>
      </c>
      <c r="C402" s="221"/>
      <c r="D402" s="221"/>
      <c r="E402" s="221"/>
      <c r="F402" s="224">
        <f t="shared" ref="F402:O402" si="149">ROUND(F394+SUM(F397:F398)+F401,5)</f>
        <v>0</v>
      </c>
      <c r="G402" s="224">
        <f t="shared" si="149"/>
        <v>6737.29</v>
      </c>
      <c r="H402" s="224">
        <f t="shared" si="149"/>
        <v>4500</v>
      </c>
      <c r="I402" s="224">
        <f t="shared" si="149"/>
        <v>0</v>
      </c>
      <c r="J402" s="224">
        <f t="shared" si="149"/>
        <v>0</v>
      </c>
      <c r="K402" s="224">
        <f t="shared" si="149"/>
        <v>23203.35</v>
      </c>
      <c r="L402" s="224">
        <f t="shared" si="149"/>
        <v>0</v>
      </c>
      <c r="M402" s="224">
        <f t="shared" si="149"/>
        <v>4583.5</v>
      </c>
      <c r="N402" s="224">
        <f t="shared" si="149"/>
        <v>9167</v>
      </c>
      <c r="O402" s="224">
        <f t="shared" si="149"/>
        <v>5795.5</v>
      </c>
      <c r="P402" s="224">
        <f t="shared" ref="P402:T402" si="150">ROUND(P394+SUM(P397:P398)+P401,5)</f>
        <v>4583.5</v>
      </c>
      <c r="Q402" s="224">
        <f t="shared" si="150"/>
        <v>4583.5</v>
      </c>
      <c r="R402" s="225">
        <f t="shared" si="150"/>
        <v>0</v>
      </c>
      <c r="S402" s="225">
        <f t="shared" si="150"/>
        <v>0</v>
      </c>
      <c r="T402" s="224">
        <f t="shared" si="150"/>
        <v>63153.64</v>
      </c>
      <c r="U402" s="226">
        <f t="shared" si="146"/>
        <v>4583.5</v>
      </c>
    </row>
    <row r="403" spans="1:21" x14ac:dyDescent="0.2">
      <c r="A403" s="221"/>
      <c r="B403" s="221" t="s">
        <v>535</v>
      </c>
      <c r="C403" s="221"/>
      <c r="D403" s="221"/>
      <c r="E403" s="221"/>
      <c r="F403" s="224"/>
      <c r="G403" s="224"/>
      <c r="H403" s="224"/>
      <c r="I403" s="224"/>
      <c r="J403" s="224"/>
      <c r="K403" s="224"/>
      <c r="L403" s="224"/>
      <c r="M403" s="224"/>
      <c r="N403" s="224"/>
      <c r="O403" s="224"/>
      <c r="P403" s="224"/>
      <c r="Q403" s="224"/>
      <c r="R403" s="225"/>
      <c r="S403" s="225"/>
      <c r="T403" s="224"/>
      <c r="U403" s="226">
        <f t="shared" si="146"/>
        <v>0</v>
      </c>
    </row>
    <row r="404" spans="1:21" x14ac:dyDescent="0.2">
      <c r="A404" s="221"/>
      <c r="B404" s="221"/>
      <c r="C404" s="221" t="s">
        <v>536</v>
      </c>
      <c r="D404" s="221"/>
      <c r="E404" s="221"/>
      <c r="F404" s="224"/>
      <c r="G404" s="224"/>
      <c r="H404" s="224"/>
      <c r="I404" s="224"/>
      <c r="J404" s="224"/>
      <c r="K404" s="224"/>
      <c r="L404" s="224"/>
      <c r="M404" s="224"/>
      <c r="N404" s="224"/>
      <c r="O404" s="224"/>
      <c r="P404" s="224"/>
      <c r="Q404" s="224"/>
      <c r="R404" s="225"/>
      <c r="S404" s="225"/>
      <c r="T404" s="224"/>
      <c r="U404" s="226">
        <f t="shared" si="146"/>
        <v>0</v>
      </c>
    </row>
    <row r="405" spans="1:21" x14ac:dyDescent="0.2">
      <c r="A405" s="221"/>
      <c r="B405" s="221"/>
      <c r="C405" s="221"/>
      <c r="D405" s="221" t="s">
        <v>537</v>
      </c>
      <c r="E405" s="221"/>
      <c r="F405" s="224">
        <v>0</v>
      </c>
      <c r="G405" s="224">
        <v>0</v>
      </c>
      <c r="H405" s="224">
        <v>0</v>
      </c>
      <c r="I405" s="224">
        <v>0</v>
      </c>
      <c r="J405" s="224">
        <v>305.49</v>
      </c>
      <c r="K405" s="224">
        <v>0</v>
      </c>
      <c r="L405" s="224">
        <v>-305.49</v>
      </c>
      <c r="M405" s="224">
        <v>0</v>
      </c>
      <c r="N405" s="224">
        <v>635.92999999999995</v>
      </c>
      <c r="O405" s="224">
        <v>0</v>
      </c>
      <c r="P405" s="224">
        <v>0</v>
      </c>
      <c r="Q405" s="224">
        <v>0</v>
      </c>
      <c r="R405" s="225">
        <v>0</v>
      </c>
      <c r="S405" s="225">
        <v>0</v>
      </c>
      <c r="T405" s="224">
        <f t="shared" ref="T405:T408" si="151">ROUND(SUM(F405:S405),5)</f>
        <v>635.92999999999995</v>
      </c>
      <c r="U405" s="226">
        <f t="shared" si="146"/>
        <v>0</v>
      </c>
    </row>
    <row r="406" spans="1:21" x14ac:dyDescent="0.2">
      <c r="A406" s="221"/>
      <c r="B406" s="221"/>
      <c r="C406" s="221"/>
      <c r="D406" s="221" t="s">
        <v>399</v>
      </c>
      <c r="E406" s="221"/>
      <c r="F406" s="224">
        <v>0</v>
      </c>
      <c r="G406" s="224">
        <v>0</v>
      </c>
      <c r="H406" s="224">
        <v>0</v>
      </c>
      <c r="I406" s="224">
        <v>0</v>
      </c>
      <c r="J406" s="224">
        <v>0</v>
      </c>
      <c r="K406" s="224">
        <v>0</v>
      </c>
      <c r="L406" s="224">
        <v>200</v>
      </c>
      <c r="M406" s="224">
        <v>-200</v>
      </c>
      <c r="N406" s="224">
        <v>0</v>
      </c>
      <c r="O406" s="224">
        <v>200</v>
      </c>
      <c r="P406" s="224">
        <v>0</v>
      </c>
      <c r="Q406" s="224">
        <v>0</v>
      </c>
      <c r="R406" s="225">
        <v>0</v>
      </c>
      <c r="S406" s="225">
        <v>0</v>
      </c>
      <c r="T406" s="224">
        <f t="shared" si="151"/>
        <v>200</v>
      </c>
      <c r="U406" s="226">
        <f t="shared" si="146"/>
        <v>0</v>
      </c>
    </row>
    <row r="407" spans="1:21" x14ac:dyDescent="0.2">
      <c r="A407" s="221"/>
      <c r="B407" s="221"/>
      <c r="C407" s="221"/>
      <c r="D407" s="221" t="s">
        <v>401</v>
      </c>
      <c r="E407" s="221"/>
      <c r="F407" s="224">
        <v>0</v>
      </c>
      <c r="G407" s="224">
        <v>0</v>
      </c>
      <c r="H407" s="224">
        <v>0</v>
      </c>
      <c r="I407" s="224">
        <v>0</v>
      </c>
      <c r="J407" s="224">
        <v>250</v>
      </c>
      <c r="K407" s="224">
        <v>3899.42</v>
      </c>
      <c r="L407" s="224">
        <v>820.81</v>
      </c>
      <c r="M407" s="224">
        <v>52</v>
      </c>
      <c r="N407" s="224">
        <v>-52</v>
      </c>
      <c r="O407" s="224">
        <v>151.02000000000001</v>
      </c>
      <c r="P407" s="224">
        <v>0</v>
      </c>
      <c r="Q407" s="224">
        <v>0</v>
      </c>
      <c r="R407" s="225">
        <v>0</v>
      </c>
      <c r="S407" s="225">
        <v>0</v>
      </c>
      <c r="T407" s="224">
        <f t="shared" si="151"/>
        <v>5121.25</v>
      </c>
      <c r="U407" s="226">
        <f t="shared" si="146"/>
        <v>0</v>
      </c>
    </row>
    <row r="408" spans="1:21" ht="13.5" thickBot="1" x14ac:dyDescent="0.25">
      <c r="A408" s="221"/>
      <c r="B408" s="221"/>
      <c r="C408" s="221"/>
      <c r="D408" s="221" t="s">
        <v>538</v>
      </c>
      <c r="E408" s="221"/>
      <c r="F408" s="224">
        <v>0</v>
      </c>
      <c r="G408" s="224">
        <v>0</v>
      </c>
      <c r="H408" s="224">
        <v>0</v>
      </c>
      <c r="I408" s="224">
        <v>1685.5</v>
      </c>
      <c r="J408" s="224">
        <v>564.99</v>
      </c>
      <c r="K408" s="224">
        <v>-1596.4</v>
      </c>
      <c r="L408" s="224">
        <v>0</v>
      </c>
      <c r="M408" s="224">
        <v>156.94999999999999</v>
      </c>
      <c r="N408" s="224">
        <v>0</v>
      </c>
      <c r="O408" s="224">
        <v>973.3</v>
      </c>
      <c r="P408" s="224">
        <v>500</v>
      </c>
      <c r="Q408" s="224">
        <v>500</v>
      </c>
      <c r="R408" s="225">
        <v>0</v>
      </c>
      <c r="S408" s="225">
        <v>0</v>
      </c>
      <c r="T408" s="224">
        <f t="shared" si="151"/>
        <v>2784.34</v>
      </c>
      <c r="U408" s="226">
        <f t="shared" si="146"/>
        <v>500</v>
      </c>
    </row>
    <row r="409" spans="1:21" ht="13.5" thickBot="1" x14ac:dyDescent="0.25">
      <c r="A409" s="221"/>
      <c r="B409" s="221"/>
      <c r="C409" s="221" t="s">
        <v>539</v>
      </c>
      <c r="D409" s="221"/>
      <c r="E409" s="221"/>
      <c r="F409" s="237">
        <f t="shared" ref="F409:T409" si="152">ROUND(SUM(F404:F408),5)</f>
        <v>0</v>
      </c>
      <c r="G409" s="237">
        <f t="shared" si="152"/>
        <v>0</v>
      </c>
      <c r="H409" s="237">
        <f t="shared" si="152"/>
        <v>0</v>
      </c>
      <c r="I409" s="237">
        <f t="shared" si="152"/>
        <v>1685.5</v>
      </c>
      <c r="J409" s="237">
        <f t="shared" si="152"/>
        <v>1120.48</v>
      </c>
      <c r="K409" s="237">
        <f t="shared" si="152"/>
        <v>2303.02</v>
      </c>
      <c r="L409" s="237">
        <f t="shared" si="152"/>
        <v>715.32</v>
      </c>
      <c r="M409" s="237">
        <f t="shared" si="152"/>
        <v>8.9499999999999993</v>
      </c>
      <c r="N409" s="237">
        <f t="shared" si="152"/>
        <v>583.92999999999995</v>
      </c>
      <c r="O409" s="237">
        <f t="shared" si="152"/>
        <v>1324.32</v>
      </c>
      <c r="P409" s="237">
        <f t="shared" si="152"/>
        <v>500</v>
      </c>
      <c r="Q409" s="237">
        <f t="shared" si="152"/>
        <v>500</v>
      </c>
      <c r="R409" s="238">
        <f t="shared" si="152"/>
        <v>0</v>
      </c>
      <c r="S409" s="238">
        <f t="shared" si="152"/>
        <v>0</v>
      </c>
      <c r="T409" s="237">
        <f t="shared" si="152"/>
        <v>8741.52</v>
      </c>
      <c r="U409" s="226">
        <f t="shared" si="146"/>
        <v>500</v>
      </c>
    </row>
    <row r="410" spans="1:21" x14ac:dyDescent="0.2">
      <c r="A410" s="221"/>
      <c r="B410" s="221" t="s">
        <v>540</v>
      </c>
      <c r="C410" s="221"/>
      <c r="D410" s="221"/>
      <c r="E410" s="221"/>
      <c r="F410" s="224">
        <f t="shared" ref="F410:T410" si="153">ROUND(F403+F409,5)</f>
        <v>0</v>
      </c>
      <c r="G410" s="224">
        <f t="shared" si="153"/>
        <v>0</v>
      </c>
      <c r="H410" s="224">
        <f t="shared" si="153"/>
        <v>0</v>
      </c>
      <c r="I410" s="224">
        <f t="shared" si="153"/>
        <v>1685.5</v>
      </c>
      <c r="J410" s="224">
        <f t="shared" si="153"/>
        <v>1120.48</v>
      </c>
      <c r="K410" s="224">
        <f t="shared" si="153"/>
        <v>2303.02</v>
      </c>
      <c r="L410" s="224">
        <f t="shared" si="153"/>
        <v>715.32</v>
      </c>
      <c r="M410" s="224">
        <f t="shared" si="153"/>
        <v>8.9499999999999993</v>
      </c>
      <c r="N410" s="224">
        <f t="shared" si="153"/>
        <v>583.92999999999995</v>
      </c>
      <c r="O410" s="224">
        <f t="shared" si="153"/>
        <v>1324.32</v>
      </c>
      <c r="P410" s="224">
        <f t="shared" si="153"/>
        <v>500</v>
      </c>
      <c r="Q410" s="224">
        <f t="shared" si="153"/>
        <v>500</v>
      </c>
      <c r="R410" s="225">
        <f t="shared" si="153"/>
        <v>0</v>
      </c>
      <c r="S410" s="225">
        <f t="shared" si="153"/>
        <v>0</v>
      </c>
      <c r="T410" s="224">
        <f t="shared" si="153"/>
        <v>8741.52</v>
      </c>
      <c r="U410" s="226">
        <f t="shared" si="146"/>
        <v>500</v>
      </c>
    </row>
    <row r="411" spans="1:21" x14ac:dyDescent="0.2">
      <c r="A411" s="221"/>
      <c r="B411" s="221" t="s">
        <v>541</v>
      </c>
      <c r="C411" s="221"/>
      <c r="D411" s="221"/>
      <c r="E411" s="221"/>
      <c r="F411" s="224"/>
      <c r="G411" s="224"/>
      <c r="H411" s="224"/>
      <c r="I411" s="224"/>
      <c r="J411" s="224"/>
      <c r="K411" s="224"/>
      <c r="L411" s="224"/>
      <c r="M411" s="224"/>
      <c r="N411" s="224"/>
      <c r="O411" s="224"/>
      <c r="P411" s="224"/>
      <c r="Q411" s="224"/>
      <c r="R411" s="225"/>
      <c r="S411" s="225"/>
      <c r="T411" s="224"/>
      <c r="U411" s="226">
        <f t="shared" si="146"/>
        <v>0</v>
      </c>
    </row>
    <row r="412" spans="1:21" x14ac:dyDescent="0.2">
      <c r="A412" s="221"/>
      <c r="B412" s="221"/>
      <c r="C412" s="221" t="s">
        <v>542</v>
      </c>
      <c r="D412" s="221"/>
      <c r="E412" s="221"/>
      <c r="F412" s="224">
        <v>0</v>
      </c>
      <c r="G412" s="224">
        <v>158.62</v>
      </c>
      <c r="H412" s="224">
        <v>0</v>
      </c>
      <c r="I412" s="224">
        <v>0</v>
      </c>
      <c r="J412" s="224">
        <v>0</v>
      </c>
      <c r="K412" s="224">
        <v>-158.62</v>
      </c>
      <c r="L412" s="224">
        <v>0</v>
      </c>
      <c r="M412" s="224">
        <v>0</v>
      </c>
      <c r="N412" s="224">
        <v>0</v>
      </c>
      <c r="O412" s="224">
        <v>0</v>
      </c>
      <c r="P412" s="224">
        <v>0</v>
      </c>
      <c r="Q412" s="224">
        <v>0</v>
      </c>
      <c r="R412" s="225">
        <v>0</v>
      </c>
      <c r="S412" s="225">
        <v>0</v>
      </c>
      <c r="T412" s="224">
        <f t="shared" ref="T412:T413" si="154">ROUND(SUM(F412:S412),5)</f>
        <v>0</v>
      </c>
      <c r="U412" s="226">
        <f t="shared" si="146"/>
        <v>0</v>
      </c>
    </row>
    <row r="413" spans="1:21" ht="13.5" thickBot="1" x14ac:dyDescent="0.25">
      <c r="A413" s="221"/>
      <c r="B413" s="221"/>
      <c r="C413" s="221" t="s">
        <v>543</v>
      </c>
      <c r="D413" s="221"/>
      <c r="E413" s="221"/>
      <c r="F413" s="228">
        <v>0</v>
      </c>
      <c r="G413" s="228">
        <v>0</v>
      </c>
      <c r="H413" s="228">
        <v>0</v>
      </c>
      <c r="I413" s="228">
        <v>0</v>
      </c>
      <c r="J413" s="228">
        <v>0</v>
      </c>
      <c r="K413" s="228">
        <v>140</v>
      </c>
      <c r="L413" s="228">
        <v>0</v>
      </c>
      <c r="M413" s="228">
        <v>0</v>
      </c>
      <c r="N413" s="228">
        <v>0</v>
      </c>
      <c r="O413" s="228">
        <v>0</v>
      </c>
      <c r="P413" s="228">
        <v>0</v>
      </c>
      <c r="Q413" s="228">
        <v>0</v>
      </c>
      <c r="R413" s="229">
        <v>0</v>
      </c>
      <c r="S413" s="229">
        <v>0</v>
      </c>
      <c r="T413" s="228">
        <f t="shared" si="154"/>
        <v>140</v>
      </c>
      <c r="U413" s="226">
        <f t="shared" si="146"/>
        <v>0</v>
      </c>
    </row>
    <row r="414" spans="1:21" x14ac:dyDescent="0.2">
      <c r="A414" s="221"/>
      <c r="B414" s="221" t="s">
        <v>544</v>
      </c>
      <c r="C414" s="221"/>
      <c r="D414" s="221"/>
      <c r="E414" s="221"/>
      <c r="F414" s="224">
        <f t="shared" ref="F414:T414" si="155">ROUND(SUM(F411:F413),5)</f>
        <v>0</v>
      </c>
      <c r="G414" s="224">
        <f t="shared" si="155"/>
        <v>158.62</v>
      </c>
      <c r="H414" s="224">
        <f t="shared" si="155"/>
        <v>0</v>
      </c>
      <c r="I414" s="224">
        <f t="shared" si="155"/>
        <v>0</v>
      </c>
      <c r="J414" s="224">
        <f t="shared" si="155"/>
        <v>0</v>
      </c>
      <c r="K414" s="224">
        <f t="shared" si="155"/>
        <v>-18.62</v>
      </c>
      <c r="L414" s="224">
        <f t="shared" si="155"/>
        <v>0</v>
      </c>
      <c r="M414" s="224">
        <f t="shared" si="155"/>
        <v>0</v>
      </c>
      <c r="N414" s="224">
        <f t="shared" si="155"/>
        <v>0</v>
      </c>
      <c r="O414" s="224">
        <f t="shared" si="155"/>
        <v>0</v>
      </c>
      <c r="P414" s="224">
        <f t="shared" si="155"/>
        <v>0</v>
      </c>
      <c r="Q414" s="224">
        <f t="shared" si="155"/>
        <v>0</v>
      </c>
      <c r="R414" s="225">
        <f t="shared" si="155"/>
        <v>0</v>
      </c>
      <c r="S414" s="225">
        <f t="shared" si="155"/>
        <v>0</v>
      </c>
      <c r="T414" s="224">
        <f t="shared" si="155"/>
        <v>140</v>
      </c>
      <c r="U414" s="226">
        <f t="shared" si="146"/>
        <v>0</v>
      </c>
    </row>
    <row r="415" spans="1:21" x14ac:dyDescent="0.2">
      <c r="A415" s="221"/>
      <c r="B415" s="221" t="s">
        <v>545</v>
      </c>
      <c r="C415" s="221"/>
      <c r="D415" s="221"/>
      <c r="E415" s="221"/>
      <c r="F415" s="224"/>
      <c r="G415" s="224"/>
      <c r="H415" s="224"/>
      <c r="I415" s="224"/>
      <c r="J415" s="224"/>
      <c r="K415" s="224"/>
      <c r="L415" s="224"/>
      <c r="M415" s="224"/>
      <c r="N415" s="224"/>
      <c r="O415" s="224"/>
      <c r="P415" s="224"/>
      <c r="Q415" s="224"/>
      <c r="R415" s="225"/>
      <c r="S415" s="225"/>
      <c r="T415" s="224"/>
      <c r="U415" s="226">
        <f t="shared" si="146"/>
        <v>0</v>
      </c>
    </row>
    <row r="416" spans="1:21" ht="13.5" thickBot="1" x14ac:dyDescent="0.25">
      <c r="A416" s="221"/>
      <c r="B416" s="221"/>
      <c r="C416" s="221" t="s">
        <v>546</v>
      </c>
      <c r="D416" s="221"/>
      <c r="E416" s="221"/>
      <c r="F416" s="228">
        <v>0</v>
      </c>
      <c r="G416" s="228">
        <v>0</v>
      </c>
      <c r="H416" s="228">
        <v>0</v>
      </c>
      <c r="I416" s="228">
        <v>0</v>
      </c>
      <c r="J416" s="228">
        <v>1725</v>
      </c>
      <c r="K416" s="228">
        <v>0</v>
      </c>
      <c r="L416" s="228">
        <v>0</v>
      </c>
      <c r="M416" s="228">
        <v>0</v>
      </c>
      <c r="N416" s="228">
        <v>0</v>
      </c>
      <c r="O416" s="228">
        <v>0</v>
      </c>
      <c r="P416" s="228">
        <v>0</v>
      </c>
      <c r="Q416" s="228">
        <v>0</v>
      </c>
      <c r="R416" s="229">
        <v>0</v>
      </c>
      <c r="S416" s="229">
        <v>0</v>
      </c>
      <c r="T416" s="228">
        <f>ROUND(SUM(F416:S416),5)</f>
        <v>1725</v>
      </c>
      <c r="U416" s="226">
        <f t="shared" si="146"/>
        <v>0</v>
      </c>
    </row>
    <row r="417" spans="1:23" x14ac:dyDescent="0.2">
      <c r="A417" s="221"/>
      <c r="B417" s="221" t="s">
        <v>547</v>
      </c>
      <c r="C417" s="221"/>
      <c r="D417" s="221"/>
      <c r="E417" s="221"/>
      <c r="F417" s="224">
        <f t="shared" ref="F417:T417" si="156">ROUND(SUM(F415:F416),5)</f>
        <v>0</v>
      </c>
      <c r="G417" s="224">
        <f t="shared" si="156"/>
        <v>0</v>
      </c>
      <c r="H417" s="224">
        <f t="shared" si="156"/>
        <v>0</v>
      </c>
      <c r="I417" s="224">
        <f t="shared" si="156"/>
        <v>0</v>
      </c>
      <c r="J417" s="224">
        <f t="shared" si="156"/>
        <v>1725</v>
      </c>
      <c r="K417" s="224">
        <f t="shared" si="156"/>
        <v>0</v>
      </c>
      <c r="L417" s="224">
        <f t="shared" si="156"/>
        <v>0</v>
      </c>
      <c r="M417" s="224">
        <f t="shared" si="156"/>
        <v>0</v>
      </c>
      <c r="N417" s="224">
        <f t="shared" si="156"/>
        <v>0</v>
      </c>
      <c r="O417" s="224">
        <f t="shared" si="156"/>
        <v>0</v>
      </c>
      <c r="P417" s="224">
        <f t="shared" si="156"/>
        <v>0</v>
      </c>
      <c r="Q417" s="224">
        <f t="shared" si="156"/>
        <v>0</v>
      </c>
      <c r="R417" s="225">
        <f t="shared" si="156"/>
        <v>0</v>
      </c>
      <c r="S417" s="225">
        <f t="shared" si="156"/>
        <v>0</v>
      </c>
      <c r="T417" s="224">
        <f t="shared" si="156"/>
        <v>1725</v>
      </c>
      <c r="U417" s="226">
        <f t="shared" si="146"/>
        <v>0</v>
      </c>
    </row>
    <row r="418" spans="1:23" x14ac:dyDescent="0.2">
      <c r="A418" s="221"/>
      <c r="B418" s="221" t="s">
        <v>548</v>
      </c>
      <c r="C418" s="221"/>
      <c r="D418" s="221"/>
      <c r="E418" s="221"/>
      <c r="F418" s="224"/>
      <c r="G418" s="224"/>
      <c r="H418" s="224"/>
      <c r="I418" s="224"/>
      <c r="J418" s="224"/>
      <c r="K418" s="224"/>
      <c r="L418" s="224"/>
      <c r="M418" s="224"/>
      <c r="N418" s="224"/>
      <c r="O418" s="224"/>
      <c r="P418" s="224"/>
      <c r="Q418" s="224"/>
      <c r="R418" s="225"/>
      <c r="S418" s="225"/>
      <c r="T418" s="224"/>
      <c r="U418" s="226">
        <f t="shared" si="146"/>
        <v>0</v>
      </c>
    </row>
    <row r="419" spans="1:23" x14ac:dyDescent="0.2">
      <c r="A419" s="221"/>
      <c r="B419" s="221"/>
      <c r="C419" s="221" t="s">
        <v>549</v>
      </c>
      <c r="D419" s="221"/>
      <c r="E419" s="221"/>
      <c r="F419" s="224">
        <v>0</v>
      </c>
      <c r="G419" s="224">
        <v>0</v>
      </c>
      <c r="H419" s="224">
        <v>0</v>
      </c>
      <c r="I419" s="224">
        <v>0</v>
      </c>
      <c r="J419" s="224">
        <v>0</v>
      </c>
      <c r="K419" s="224">
        <v>0</v>
      </c>
      <c r="L419" s="224">
        <v>8159.59</v>
      </c>
      <c r="M419" s="224">
        <v>0</v>
      </c>
      <c r="N419" s="224">
        <v>0</v>
      </c>
      <c r="O419" s="224">
        <v>0</v>
      </c>
      <c r="P419" s="224">
        <v>0</v>
      </c>
      <c r="Q419" s="224">
        <v>0</v>
      </c>
      <c r="R419" s="225">
        <v>0</v>
      </c>
      <c r="S419" s="225">
        <v>0</v>
      </c>
      <c r="T419" s="224">
        <f t="shared" ref="T419:T420" si="157">ROUND(SUM(F419:S419),5)</f>
        <v>8159.59</v>
      </c>
      <c r="U419" s="226">
        <f t="shared" si="146"/>
        <v>0</v>
      </c>
    </row>
    <row r="420" spans="1:23" ht="13.5" thickBot="1" x14ac:dyDescent="0.25">
      <c r="A420" s="221"/>
      <c r="B420" s="221"/>
      <c r="C420" s="221" t="s">
        <v>550</v>
      </c>
      <c r="D420" s="221"/>
      <c r="E420" s="221"/>
      <c r="F420" s="228">
        <v>0</v>
      </c>
      <c r="G420" s="228">
        <v>6100.13</v>
      </c>
      <c r="H420" s="228">
        <v>2059.46</v>
      </c>
      <c r="I420" s="228">
        <v>0</v>
      </c>
      <c r="J420" s="228">
        <v>0</v>
      </c>
      <c r="K420" s="228">
        <v>0</v>
      </c>
      <c r="L420" s="228">
        <v>-8159.59</v>
      </c>
      <c r="M420" s="228">
        <v>0</v>
      </c>
      <c r="N420" s="228">
        <v>0</v>
      </c>
      <c r="O420" s="228">
        <v>0</v>
      </c>
      <c r="P420" s="228">
        <v>0</v>
      </c>
      <c r="Q420" s="228">
        <v>0</v>
      </c>
      <c r="R420" s="229">
        <v>0</v>
      </c>
      <c r="S420" s="229">
        <v>0</v>
      </c>
      <c r="T420" s="228">
        <f t="shared" si="157"/>
        <v>0</v>
      </c>
      <c r="U420" s="226">
        <f t="shared" si="146"/>
        <v>0</v>
      </c>
    </row>
    <row r="421" spans="1:23" x14ac:dyDescent="0.2">
      <c r="A421" s="221"/>
      <c r="B421" s="221" t="s">
        <v>551</v>
      </c>
      <c r="C421" s="221"/>
      <c r="D421" s="221"/>
      <c r="E421" s="221"/>
      <c r="F421" s="224">
        <f t="shared" ref="F421:T421" si="158">ROUND(SUM(F418:F420),5)</f>
        <v>0</v>
      </c>
      <c r="G421" s="224">
        <f t="shared" si="158"/>
        <v>6100.13</v>
      </c>
      <c r="H421" s="224">
        <f t="shared" si="158"/>
        <v>2059.46</v>
      </c>
      <c r="I421" s="224">
        <f t="shared" si="158"/>
        <v>0</v>
      </c>
      <c r="J421" s="224">
        <f t="shared" si="158"/>
        <v>0</v>
      </c>
      <c r="K421" s="224">
        <f t="shared" si="158"/>
        <v>0</v>
      </c>
      <c r="L421" s="224">
        <f t="shared" si="158"/>
        <v>0</v>
      </c>
      <c r="M421" s="224">
        <f t="shared" si="158"/>
        <v>0</v>
      </c>
      <c r="N421" s="224">
        <f t="shared" si="158"/>
        <v>0</v>
      </c>
      <c r="O421" s="224">
        <f t="shared" si="158"/>
        <v>0</v>
      </c>
      <c r="P421" s="224">
        <f t="shared" si="158"/>
        <v>0</v>
      </c>
      <c r="Q421" s="224">
        <f t="shared" si="158"/>
        <v>0</v>
      </c>
      <c r="R421" s="225">
        <f t="shared" si="158"/>
        <v>0</v>
      </c>
      <c r="S421" s="225">
        <f t="shared" si="158"/>
        <v>0</v>
      </c>
      <c r="T421" s="224">
        <f t="shared" si="158"/>
        <v>8159.59</v>
      </c>
      <c r="U421" s="226">
        <f t="shared" si="146"/>
        <v>0</v>
      </c>
    </row>
    <row r="422" spans="1:23" x14ac:dyDescent="0.2">
      <c r="A422" s="221"/>
      <c r="B422" s="221" t="s">
        <v>552</v>
      </c>
      <c r="C422" s="221"/>
      <c r="D422" s="221"/>
      <c r="E422" s="221"/>
      <c r="F422" s="224"/>
      <c r="G422" s="224"/>
      <c r="H422" s="224"/>
      <c r="I422" s="224"/>
      <c r="J422" s="224"/>
      <c r="K422" s="224"/>
      <c r="L422" s="224"/>
      <c r="M422" s="224"/>
      <c r="N422" s="224"/>
      <c r="O422" s="224"/>
      <c r="P422" s="224"/>
      <c r="Q422" s="224"/>
      <c r="R422" s="225"/>
      <c r="S422" s="225"/>
      <c r="T422" s="224"/>
      <c r="U422" s="226">
        <f t="shared" si="146"/>
        <v>0</v>
      </c>
    </row>
    <row r="423" spans="1:23" ht="13.5" thickBot="1" x14ac:dyDescent="0.25">
      <c r="A423" s="221"/>
      <c r="B423" s="221"/>
      <c r="C423" s="221" t="s">
        <v>553</v>
      </c>
      <c r="D423" s="221"/>
      <c r="E423" s="221"/>
      <c r="F423" s="228">
        <v>0</v>
      </c>
      <c r="G423" s="228">
        <v>0</v>
      </c>
      <c r="H423" s="228">
        <v>0</v>
      </c>
      <c r="I423" s="228">
        <v>0</v>
      </c>
      <c r="J423" s="228">
        <v>0</v>
      </c>
      <c r="K423" s="228">
        <v>0</v>
      </c>
      <c r="L423" s="228">
        <v>0</v>
      </c>
      <c r="M423" s="228">
        <v>0</v>
      </c>
      <c r="N423" s="228">
        <v>11437.22</v>
      </c>
      <c r="O423" s="228">
        <v>0</v>
      </c>
      <c r="P423" s="228">
        <v>0</v>
      </c>
      <c r="Q423" s="228">
        <v>0</v>
      </c>
      <c r="R423" s="229">
        <v>0</v>
      </c>
      <c r="S423" s="229">
        <v>0</v>
      </c>
      <c r="T423" s="228">
        <f>ROUND(SUM(F423:S423),5)</f>
        <v>11437.22</v>
      </c>
      <c r="U423" s="226">
        <f t="shared" si="146"/>
        <v>0</v>
      </c>
    </row>
    <row r="424" spans="1:23" x14ac:dyDescent="0.2">
      <c r="A424" s="221"/>
      <c r="B424" s="221" t="s">
        <v>554</v>
      </c>
      <c r="C424" s="221"/>
      <c r="D424" s="221"/>
      <c r="E424" s="221"/>
      <c r="F424" s="224">
        <f t="shared" ref="F424:T424" si="159">ROUND(SUM(F422:F423),5)</f>
        <v>0</v>
      </c>
      <c r="G424" s="224">
        <f t="shared" si="159"/>
        <v>0</v>
      </c>
      <c r="H424" s="224">
        <f t="shared" si="159"/>
        <v>0</v>
      </c>
      <c r="I424" s="224">
        <f t="shared" si="159"/>
        <v>0</v>
      </c>
      <c r="J424" s="224">
        <f t="shared" si="159"/>
        <v>0</v>
      </c>
      <c r="K424" s="224">
        <f t="shared" si="159"/>
        <v>0</v>
      </c>
      <c r="L424" s="224">
        <f t="shared" si="159"/>
        <v>0</v>
      </c>
      <c r="M424" s="224">
        <f t="shared" si="159"/>
        <v>0</v>
      </c>
      <c r="N424" s="224">
        <f t="shared" si="159"/>
        <v>11437.22</v>
      </c>
      <c r="O424" s="224">
        <f t="shared" si="159"/>
        <v>0</v>
      </c>
      <c r="P424" s="224">
        <f t="shared" si="159"/>
        <v>0</v>
      </c>
      <c r="Q424" s="224">
        <f t="shared" si="159"/>
        <v>0</v>
      </c>
      <c r="R424" s="225">
        <f t="shared" si="159"/>
        <v>0</v>
      </c>
      <c r="S424" s="225">
        <f t="shared" si="159"/>
        <v>0</v>
      </c>
      <c r="T424" s="224">
        <f t="shared" si="159"/>
        <v>11437.22</v>
      </c>
      <c r="U424" s="226">
        <f t="shared" si="146"/>
        <v>0</v>
      </c>
    </row>
    <row r="425" spans="1:23" x14ac:dyDescent="0.2">
      <c r="A425" s="233"/>
      <c r="B425" s="233" t="s">
        <v>555</v>
      </c>
      <c r="C425" s="233"/>
      <c r="D425" s="233"/>
      <c r="E425" s="233"/>
      <c r="F425" s="234"/>
      <c r="G425" s="234"/>
      <c r="H425" s="234"/>
      <c r="I425" s="234"/>
      <c r="J425" s="234"/>
      <c r="K425" s="234"/>
      <c r="L425" s="234"/>
      <c r="M425" s="234"/>
      <c r="N425" s="234"/>
      <c r="O425" s="234"/>
      <c r="P425" s="234"/>
      <c r="Q425" s="234"/>
      <c r="R425" s="234"/>
      <c r="S425" s="234"/>
      <c r="T425" s="234"/>
      <c r="U425" s="235">
        <f t="shared" si="146"/>
        <v>0</v>
      </c>
    </row>
    <row r="426" spans="1:23" x14ac:dyDescent="0.2">
      <c r="A426" s="233"/>
      <c r="B426" s="233"/>
      <c r="C426" s="233" t="s">
        <v>556</v>
      </c>
      <c r="D426" s="233"/>
      <c r="E426" s="233"/>
      <c r="F426" s="234"/>
      <c r="G426" s="234"/>
      <c r="H426" s="234"/>
      <c r="I426" s="234"/>
      <c r="J426" s="234"/>
      <c r="K426" s="234"/>
      <c r="L426" s="234"/>
      <c r="M426" s="234"/>
      <c r="N426" s="234"/>
      <c r="O426" s="234"/>
      <c r="P426" s="234"/>
      <c r="Q426" s="234"/>
      <c r="R426" s="234"/>
      <c r="S426" s="234"/>
      <c r="T426" s="234"/>
      <c r="U426" s="235">
        <f t="shared" si="146"/>
        <v>0</v>
      </c>
    </row>
    <row r="427" spans="1:23" ht="13.5" thickBot="1" x14ac:dyDescent="0.25">
      <c r="A427" s="233"/>
      <c r="B427" s="233"/>
      <c r="C427" s="233"/>
      <c r="D427" s="233" t="s">
        <v>557</v>
      </c>
      <c r="E427" s="233"/>
      <c r="F427" s="236">
        <v>922.5</v>
      </c>
      <c r="G427" s="236">
        <v>2524.5</v>
      </c>
      <c r="H427" s="236">
        <v>2157.38</v>
      </c>
      <c r="I427" s="236">
        <v>2520</v>
      </c>
      <c r="J427" s="236">
        <v>2656.5</v>
      </c>
      <c r="K427" s="236">
        <v>1914</v>
      </c>
      <c r="L427" s="236">
        <v>2510.5</v>
      </c>
      <c r="M427" s="236">
        <v>2425.5</v>
      </c>
      <c r="N427" s="236">
        <v>2442</v>
      </c>
      <c r="O427" s="236">
        <v>2631.75</v>
      </c>
      <c r="P427" s="236">
        <v>3425.5</v>
      </c>
      <c r="Q427" s="236">
        <v>2425.5</v>
      </c>
      <c r="R427" s="236">
        <f>+Q427/2-320.33</f>
        <v>892.42000000000007</v>
      </c>
      <c r="S427" s="236">
        <v>0</v>
      </c>
      <c r="T427" s="236">
        <f>ROUND(SUM(F427:S427),5)</f>
        <v>29448.05</v>
      </c>
      <c r="U427" s="235">
        <f t="shared" si="146"/>
        <v>3317.92</v>
      </c>
      <c r="V427" s="216" t="s">
        <v>516</v>
      </c>
      <c r="W427" s="216"/>
    </row>
    <row r="428" spans="1:23" x14ac:dyDescent="0.2">
      <c r="A428" s="233"/>
      <c r="B428" s="233"/>
      <c r="C428" s="233" t="s">
        <v>558</v>
      </c>
      <c r="D428" s="233"/>
      <c r="E428" s="233"/>
      <c r="F428" s="234">
        <f t="shared" ref="F428:T428" si="160">ROUND(SUM(F426:F427),5)</f>
        <v>922.5</v>
      </c>
      <c r="G428" s="234">
        <f t="shared" si="160"/>
        <v>2524.5</v>
      </c>
      <c r="H428" s="234">
        <f t="shared" si="160"/>
        <v>2157.38</v>
      </c>
      <c r="I428" s="234">
        <f t="shared" si="160"/>
        <v>2520</v>
      </c>
      <c r="J428" s="234">
        <f t="shared" si="160"/>
        <v>2656.5</v>
      </c>
      <c r="K428" s="234">
        <f t="shared" si="160"/>
        <v>1914</v>
      </c>
      <c r="L428" s="234">
        <f t="shared" si="160"/>
        <v>2510.5</v>
      </c>
      <c r="M428" s="234">
        <f t="shared" si="160"/>
        <v>2425.5</v>
      </c>
      <c r="N428" s="234">
        <f t="shared" si="160"/>
        <v>2442</v>
      </c>
      <c r="O428" s="234">
        <f t="shared" si="160"/>
        <v>2631.75</v>
      </c>
      <c r="P428" s="234">
        <f t="shared" si="160"/>
        <v>3425.5</v>
      </c>
      <c r="Q428" s="234">
        <f t="shared" si="160"/>
        <v>2425.5</v>
      </c>
      <c r="R428" s="234">
        <f t="shared" si="160"/>
        <v>892.42</v>
      </c>
      <c r="S428" s="234">
        <f t="shared" si="160"/>
        <v>0</v>
      </c>
      <c r="T428" s="234">
        <f t="shared" si="160"/>
        <v>29448.05</v>
      </c>
      <c r="U428" s="235">
        <f t="shared" si="146"/>
        <v>3317.92</v>
      </c>
    </row>
    <row r="429" spans="1:23" x14ac:dyDescent="0.2">
      <c r="A429" s="233"/>
      <c r="B429" s="233"/>
      <c r="C429" s="233" t="s">
        <v>290</v>
      </c>
      <c r="D429" s="233"/>
      <c r="E429" s="233"/>
      <c r="F429" s="234"/>
      <c r="G429" s="234"/>
      <c r="H429" s="234"/>
      <c r="I429" s="234"/>
      <c r="J429" s="234"/>
      <c r="K429" s="234"/>
      <c r="L429" s="234"/>
      <c r="M429" s="234"/>
      <c r="N429" s="234"/>
      <c r="O429" s="234"/>
      <c r="P429" s="234"/>
      <c r="Q429" s="234"/>
      <c r="R429" s="234"/>
      <c r="S429" s="234"/>
      <c r="T429" s="234"/>
      <c r="U429" s="235">
        <f t="shared" si="146"/>
        <v>0</v>
      </c>
    </row>
    <row r="430" spans="1:23" ht="13.5" thickBot="1" x14ac:dyDescent="0.25">
      <c r="A430" s="233"/>
      <c r="B430" s="233"/>
      <c r="C430" s="233"/>
      <c r="D430" s="233" t="s">
        <v>559</v>
      </c>
      <c r="E430" s="233"/>
      <c r="F430" s="236">
        <v>819.11</v>
      </c>
      <c r="G430" s="236">
        <v>1638.22</v>
      </c>
      <c r="H430" s="236">
        <v>1638.22</v>
      </c>
      <c r="I430" s="236">
        <v>1639.38</v>
      </c>
      <c r="J430" s="236">
        <v>1639.38</v>
      </c>
      <c r="K430" s="236">
        <v>1639.38</v>
      </c>
      <c r="L430" s="236">
        <v>1852.42</v>
      </c>
      <c r="M430" s="236">
        <v>1852.42</v>
      </c>
      <c r="N430" s="236">
        <v>1852.42</v>
      </c>
      <c r="O430" s="236">
        <v>1852.42</v>
      </c>
      <c r="P430" s="236">
        <v>1852.42</v>
      </c>
      <c r="Q430" s="236">
        <v>1852.42</v>
      </c>
      <c r="R430" s="236">
        <f>+Q430/2</f>
        <v>926.21</v>
      </c>
      <c r="S430" s="236">
        <v>0</v>
      </c>
      <c r="T430" s="236">
        <f>ROUND(SUM(F430:S430),5)</f>
        <v>21054.42</v>
      </c>
      <c r="U430" s="235">
        <f t="shared" si="146"/>
        <v>2778.63</v>
      </c>
    </row>
    <row r="431" spans="1:23" x14ac:dyDescent="0.2">
      <c r="A431" s="233"/>
      <c r="B431" s="233"/>
      <c r="C431" s="233" t="s">
        <v>560</v>
      </c>
      <c r="D431" s="233"/>
      <c r="E431" s="233"/>
      <c r="F431" s="234">
        <f t="shared" ref="F431:T431" si="161">ROUND(SUM(F429:F430),5)</f>
        <v>819.11</v>
      </c>
      <c r="G431" s="234">
        <f t="shared" si="161"/>
        <v>1638.22</v>
      </c>
      <c r="H431" s="234">
        <f t="shared" si="161"/>
        <v>1638.22</v>
      </c>
      <c r="I431" s="234">
        <f t="shared" si="161"/>
        <v>1639.38</v>
      </c>
      <c r="J431" s="234">
        <f t="shared" si="161"/>
        <v>1639.38</v>
      </c>
      <c r="K431" s="234">
        <f t="shared" si="161"/>
        <v>1639.38</v>
      </c>
      <c r="L431" s="234">
        <f t="shared" si="161"/>
        <v>1852.42</v>
      </c>
      <c r="M431" s="234">
        <f t="shared" si="161"/>
        <v>1852.42</v>
      </c>
      <c r="N431" s="234">
        <f t="shared" si="161"/>
        <v>1852.42</v>
      </c>
      <c r="O431" s="234">
        <f t="shared" si="161"/>
        <v>1852.42</v>
      </c>
      <c r="P431" s="234">
        <f t="shared" si="161"/>
        <v>1852.42</v>
      </c>
      <c r="Q431" s="234">
        <f t="shared" si="161"/>
        <v>1852.42</v>
      </c>
      <c r="R431" s="234">
        <f t="shared" si="161"/>
        <v>926.21</v>
      </c>
      <c r="S431" s="234">
        <f t="shared" si="161"/>
        <v>0</v>
      </c>
      <c r="T431" s="234">
        <f t="shared" si="161"/>
        <v>21054.42</v>
      </c>
      <c r="U431" s="235">
        <f t="shared" si="146"/>
        <v>2778.63</v>
      </c>
    </row>
    <row r="432" spans="1:23" x14ac:dyDescent="0.2">
      <c r="A432" s="233"/>
      <c r="B432" s="233"/>
      <c r="C432" s="233" t="s">
        <v>291</v>
      </c>
      <c r="D432" s="233"/>
      <c r="E432" s="233"/>
      <c r="F432" s="234"/>
      <c r="G432" s="234"/>
      <c r="H432" s="234"/>
      <c r="I432" s="234"/>
      <c r="J432" s="234"/>
      <c r="K432" s="234"/>
      <c r="L432" s="234"/>
      <c r="M432" s="234"/>
      <c r="N432" s="234"/>
      <c r="O432" s="234"/>
      <c r="P432" s="234"/>
      <c r="Q432" s="234"/>
      <c r="R432" s="234"/>
      <c r="S432" s="234"/>
      <c r="T432" s="234"/>
      <c r="U432" s="235">
        <f t="shared" si="146"/>
        <v>0</v>
      </c>
    </row>
    <row r="433" spans="1:23" ht="13.5" thickBot="1" x14ac:dyDescent="0.25">
      <c r="A433" s="233"/>
      <c r="B433" s="233"/>
      <c r="C433" s="233"/>
      <c r="D433" s="233" t="s">
        <v>561</v>
      </c>
      <c r="E433" s="233"/>
      <c r="F433" s="236">
        <v>54.97</v>
      </c>
      <c r="G433" s="236">
        <v>161.91</v>
      </c>
      <c r="H433" s="236">
        <v>133.82</v>
      </c>
      <c r="I433" s="236">
        <v>161.54</v>
      </c>
      <c r="J433" s="236">
        <v>171.99</v>
      </c>
      <c r="K433" s="236">
        <v>115.18</v>
      </c>
      <c r="L433" s="236">
        <v>156.74</v>
      </c>
      <c r="M433" s="236">
        <v>150.25</v>
      </c>
      <c r="N433" s="236">
        <v>151.49</v>
      </c>
      <c r="O433" s="236">
        <v>166.02</v>
      </c>
      <c r="P433" s="236">
        <v>150.25</v>
      </c>
      <c r="Q433" s="236">
        <v>150.25</v>
      </c>
      <c r="R433" s="236">
        <f>+Q433/2</f>
        <v>75.125</v>
      </c>
      <c r="S433" s="236">
        <v>0</v>
      </c>
      <c r="T433" s="236">
        <f>ROUND(SUM(F433:S433),5)</f>
        <v>1799.5350000000001</v>
      </c>
      <c r="U433" s="235">
        <f t="shared" si="146"/>
        <v>225.375</v>
      </c>
    </row>
    <row r="434" spans="1:23" x14ac:dyDescent="0.2">
      <c r="A434" s="233"/>
      <c r="B434" s="233"/>
      <c r="C434" s="233" t="s">
        <v>562</v>
      </c>
      <c r="D434" s="233"/>
      <c r="E434" s="233"/>
      <c r="F434" s="234">
        <f t="shared" ref="F434:T434" si="162">ROUND(SUM(F432:F433),5)</f>
        <v>54.97</v>
      </c>
      <c r="G434" s="234">
        <f t="shared" si="162"/>
        <v>161.91</v>
      </c>
      <c r="H434" s="234">
        <f t="shared" si="162"/>
        <v>133.82</v>
      </c>
      <c r="I434" s="234">
        <f t="shared" si="162"/>
        <v>161.54</v>
      </c>
      <c r="J434" s="234">
        <f t="shared" si="162"/>
        <v>171.99</v>
      </c>
      <c r="K434" s="234">
        <f t="shared" si="162"/>
        <v>115.18</v>
      </c>
      <c r="L434" s="234">
        <f t="shared" si="162"/>
        <v>156.74</v>
      </c>
      <c r="M434" s="234">
        <f t="shared" si="162"/>
        <v>150.25</v>
      </c>
      <c r="N434" s="234">
        <f t="shared" si="162"/>
        <v>151.49</v>
      </c>
      <c r="O434" s="234">
        <f t="shared" si="162"/>
        <v>166.02</v>
      </c>
      <c r="P434" s="234">
        <f t="shared" si="162"/>
        <v>150.25</v>
      </c>
      <c r="Q434" s="234">
        <f t="shared" si="162"/>
        <v>150.25</v>
      </c>
      <c r="R434" s="234">
        <f t="shared" si="162"/>
        <v>75.125</v>
      </c>
      <c r="S434" s="234">
        <f t="shared" si="162"/>
        <v>0</v>
      </c>
      <c r="T434" s="234">
        <f t="shared" si="162"/>
        <v>1799.5350000000001</v>
      </c>
      <c r="U434" s="235">
        <f t="shared" si="146"/>
        <v>225.375</v>
      </c>
    </row>
    <row r="435" spans="1:23" x14ac:dyDescent="0.2">
      <c r="A435" s="233"/>
      <c r="B435" s="233"/>
      <c r="C435" s="233" t="s">
        <v>563</v>
      </c>
      <c r="D435" s="233"/>
      <c r="E435" s="233"/>
      <c r="F435" s="234"/>
      <c r="G435" s="234"/>
      <c r="H435" s="234"/>
      <c r="I435" s="234"/>
      <c r="J435" s="234"/>
      <c r="K435" s="234"/>
      <c r="L435" s="234"/>
      <c r="M435" s="234"/>
      <c r="N435" s="234"/>
      <c r="O435" s="234"/>
      <c r="P435" s="234"/>
      <c r="Q435" s="234"/>
      <c r="R435" s="234"/>
      <c r="S435" s="234"/>
      <c r="T435" s="234"/>
      <c r="U435" s="235">
        <f t="shared" si="146"/>
        <v>0</v>
      </c>
    </row>
    <row r="436" spans="1:23" ht="13.5" thickBot="1" x14ac:dyDescent="0.25">
      <c r="A436" s="233"/>
      <c r="B436" s="233"/>
      <c r="C436" s="233"/>
      <c r="D436" s="233" t="s">
        <v>564</v>
      </c>
      <c r="E436" s="233"/>
      <c r="F436" s="236">
        <v>3.94</v>
      </c>
      <c r="G436" s="236">
        <v>10.77</v>
      </c>
      <c r="H436" s="236">
        <v>9.2100000000000009</v>
      </c>
      <c r="I436" s="236">
        <v>10.76</v>
      </c>
      <c r="J436" s="236">
        <v>11.34</v>
      </c>
      <c r="K436" s="236">
        <v>8.17</v>
      </c>
      <c r="L436" s="236">
        <v>10.72</v>
      </c>
      <c r="M436" s="236">
        <v>10.35</v>
      </c>
      <c r="N436" s="236">
        <v>10.42</v>
      </c>
      <c r="O436" s="236">
        <v>11.23</v>
      </c>
      <c r="P436" s="236">
        <v>10.35</v>
      </c>
      <c r="Q436" s="236">
        <v>10.35</v>
      </c>
      <c r="R436" s="236">
        <f>+Q436/2</f>
        <v>5.1749999999999998</v>
      </c>
      <c r="S436" s="236">
        <v>0</v>
      </c>
      <c r="T436" s="236">
        <f>ROUND(SUM(F436:S436),5)</f>
        <v>122.785</v>
      </c>
      <c r="U436" s="235">
        <f t="shared" si="146"/>
        <v>15.524999999999999</v>
      </c>
    </row>
    <row r="437" spans="1:23" x14ac:dyDescent="0.2">
      <c r="A437" s="233"/>
      <c r="B437" s="233"/>
      <c r="C437" s="233" t="s">
        <v>565</v>
      </c>
      <c r="D437" s="233"/>
      <c r="E437" s="233"/>
      <c r="F437" s="234">
        <f t="shared" ref="F437:T437" si="163">ROUND(SUM(F435:F436),5)</f>
        <v>3.94</v>
      </c>
      <c r="G437" s="234">
        <f t="shared" si="163"/>
        <v>10.77</v>
      </c>
      <c r="H437" s="234">
        <f t="shared" si="163"/>
        <v>9.2100000000000009</v>
      </c>
      <c r="I437" s="234">
        <f t="shared" si="163"/>
        <v>10.76</v>
      </c>
      <c r="J437" s="234">
        <f t="shared" si="163"/>
        <v>11.34</v>
      </c>
      <c r="K437" s="234">
        <f t="shared" si="163"/>
        <v>8.17</v>
      </c>
      <c r="L437" s="234">
        <f t="shared" si="163"/>
        <v>10.72</v>
      </c>
      <c r="M437" s="234">
        <f t="shared" si="163"/>
        <v>10.35</v>
      </c>
      <c r="N437" s="234">
        <f t="shared" si="163"/>
        <v>10.42</v>
      </c>
      <c r="O437" s="234">
        <f t="shared" si="163"/>
        <v>11.23</v>
      </c>
      <c r="P437" s="234">
        <f t="shared" si="163"/>
        <v>10.35</v>
      </c>
      <c r="Q437" s="234">
        <f t="shared" si="163"/>
        <v>10.35</v>
      </c>
      <c r="R437" s="234">
        <f t="shared" si="163"/>
        <v>5.1749999999999998</v>
      </c>
      <c r="S437" s="234">
        <f t="shared" si="163"/>
        <v>0</v>
      </c>
      <c r="T437" s="234">
        <f t="shared" si="163"/>
        <v>122.785</v>
      </c>
      <c r="U437" s="235">
        <f t="shared" si="146"/>
        <v>15.524999999999999</v>
      </c>
    </row>
    <row r="438" spans="1:23" x14ac:dyDescent="0.2">
      <c r="A438" s="233"/>
      <c r="B438" s="233"/>
      <c r="C438" s="233" t="s">
        <v>293</v>
      </c>
      <c r="D438" s="233"/>
      <c r="E438" s="233"/>
      <c r="F438" s="234">
        <v>0</v>
      </c>
      <c r="G438" s="234">
        <v>0</v>
      </c>
      <c r="H438" s="234">
        <v>0</v>
      </c>
      <c r="I438" s="234">
        <v>0</v>
      </c>
      <c r="J438" s="234">
        <v>0</v>
      </c>
      <c r="K438" s="234">
        <v>0</v>
      </c>
      <c r="L438" s="234">
        <v>92.63</v>
      </c>
      <c r="M438" s="234">
        <v>89.41</v>
      </c>
      <c r="N438" s="234">
        <v>90.02</v>
      </c>
      <c r="O438" s="234">
        <v>73.95</v>
      </c>
      <c r="P438" s="234">
        <v>89.41</v>
      </c>
      <c r="Q438" s="234">
        <v>89.41</v>
      </c>
      <c r="R438" s="234">
        <f>+Q438/2</f>
        <v>44.704999999999998</v>
      </c>
      <c r="S438" s="234">
        <v>0</v>
      </c>
      <c r="T438" s="234">
        <f>SUM(F438:S438)</f>
        <v>569.53499999999997</v>
      </c>
      <c r="U438" s="235">
        <f t="shared" si="146"/>
        <v>134.11500000000001</v>
      </c>
    </row>
    <row r="439" spans="1:23" x14ac:dyDescent="0.2">
      <c r="A439" s="233"/>
      <c r="B439" s="233"/>
      <c r="C439" s="233" t="s">
        <v>566</v>
      </c>
      <c r="D439" s="233"/>
      <c r="E439" s="233"/>
      <c r="F439" s="234"/>
      <c r="G439" s="234"/>
      <c r="H439" s="234"/>
      <c r="I439" s="234"/>
      <c r="J439" s="234"/>
      <c r="K439" s="234"/>
      <c r="L439" s="234"/>
      <c r="M439" s="234"/>
      <c r="N439" s="234"/>
      <c r="O439" s="234"/>
      <c r="P439" s="234"/>
      <c r="Q439" s="234"/>
      <c r="R439" s="234"/>
      <c r="S439" s="234"/>
      <c r="T439" s="234"/>
      <c r="U439" s="235">
        <f t="shared" si="146"/>
        <v>0</v>
      </c>
    </row>
    <row r="440" spans="1:23" x14ac:dyDescent="0.2">
      <c r="A440" s="233"/>
      <c r="B440" s="233"/>
      <c r="C440" s="233"/>
      <c r="D440" s="233" t="s">
        <v>567</v>
      </c>
      <c r="E440" s="233"/>
      <c r="F440" s="234">
        <v>1611.9</v>
      </c>
      <c r="G440" s="234">
        <v>4161.6000000000004</v>
      </c>
      <c r="H440" s="234">
        <v>8323.2000000000007</v>
      </c>
      <c r="I440" s="234">
        <v>9710.4</v>
      </c>
      <c r="J440" s="234">
        <v>8051.2</v>
      </c>
      <c r="K440" s="234">
        <v>6011.2</v>
      </c>
      <c r="L440" s="234">
        <v>7398.4</v>
      </c>
      <c r="M440" s="234">
        <v>8785.6</v>
      </c>
      <c r="N440" s="234">
        <v>6936</v>
      </c>
      <c r="O440" s="250">
        <v>10172.799999999999</v>
      </c>
      <c r="P440" s="234">
        <v>8785.6</v>
      </c>
      <c r="Q440" s="234">
        <v>0</v>
      </c>
      <c r="R440" s="234">
        <v>0</v>
      </c>
      <c r="S440" s="234">
        <v>0</v>
      </c>
      <c r="T440" s="234">
        <f t="shared" ref="T440:T442" si="164">ROUND(SUM(F440:S440),5)</f>
        <v>79947.899999999994</v>
      </c>
      <c r="U440" s="235">
        <f t="shared" si="146"/>
        <v>0</v>
      </c>
    </row>
    <row r="441" spans="1:23" x14ac:dyDescent="0.2">
      <c r="A441" s="233"/>
      <c r="B441" s="233"/>
      <c r="C441" s="233"/>
      <c r="D441" s="233" t="s">
        <v>568</v>
      </c>
      <c r="E441" s="233"/>
      <c r="F441" s="234">
        <v>3888</v>
      </c>
      <c r="G441" s="234">
        <v>8706.7199999999993</v>
      </c>
      <c r="H441" s="234">
        <v>17099.28</v>
      </c>
      <c r="I441" s="234">
        <v>20106.240000000002</v>
      </c>
      <c r="J441" s="234">
        <v>17004.439999999999</v>
      </c>
      <c r="K441" s="234">
        <v>12611.28</v>
      </c>
      <c r="L441" s="234">
        <v>13162.63</v>
      </c>
      <c r="M441" s="234">
        <v>15756.01</v>
      </c>
      <c r="N441" s="234">
        <v>11796.63</v>
      </c>
      <c r="O441" s="250">
        <v>14329.85</v>
      </c>
      <c r="P441" s="234">
        <v>15756.01</v>
      </c>
      <c r="Q441" s="234">
        <v>6000</v>
      </c>
      <c r="R441" s="234">
        <v>0</v>
      </c>
      <c r="S441" s="234">
        <v>0</v>
      </c>
      <c r="T441" s="234">
        <f t="shared" si="164"/>
        <v>156217.09</v>
      </c>
      <c r="U441" s="235">
        <f t="shared" si="146"/>
        <v>6000</v>
      </c>
      <c r="V441" s="216" t="s">
        <v>569</v>
      </c>
      <c r="W441" s="216"/>
    </row>
    <row r="442" spans="1:23" ht="13.5" thickBot="1" x14ac:dyDescent="0.25">
      <c r="A442" s="233"/>
      <c r="B442" s="233"/>
      <c r="C442" s="233"/>
      <c r="D442" s="233" t="s">
        <v>570</v>
      </c>
      <c r="E442" s="233"/>
      <c r="F442" s="236">
        <v>0</v>
      </c>
      <c r="G442" s="236">
        <v>2138.4</v>
      </c>
      <c r="H442" s="236">
        <v>4276.8</v>
      </c>
      <c r="I442" s="236">
        <v>4989.6000000000004</v>
      </c>
      <c r="J442" s="236">
        <v>4276.8</v>
      </c>
      <c r="K442" s="236">
        <v>1900.8</v>
      </c>
      <c r="L442" s="236">
        <v>0</v>
      </c>
      <c r="M442" s="236">
        <v>4514.3999999999996</v>
      </c>
      <c r="N442" s="236">
        <v>3564</v>
      </c>
      <c r="O442" s="251">
        <v>5227.2</v>
      </c>
      <c r="P442" s="236">
        <v>4514.3999999999996</v>
      </c>
      <c r="Q442" s="236">
        <v>0</v>
      </c>
      <c r="R442" s="236">
        <v>0</v>
      </c>
      <c r="S442" s="236">
        <v>0</v>
      </c>
      <c r="T442" s="236">
        <f t="shared" si="164"/>
        <v>35402.400000000001</v>
      </c>
      <c r="U442" s="235">
        <f t="shared" si="146"/>
        <v>0</v>
      </c>
    </row>
    <row r="443" spans="1:23" x14ac:dyDescent="0.2">
      <c r="A443" s="233"/>
      <c r="B443" s="233"/>
      <c r="C443" s="233" t="s">
        <v>571</v>
      </c>
      <c r="D443" s="233"/>
      <c r="E443" s="233"/>
      <c r="F443" s="234">
        <f t="shared" ref="F443:T443" si="165">ROUND(SUM(F439:F442),5)</f>
        <v>5499.9</v>
      </c>
      <c r="G443" s="234">
        <f t="shared" si="165"/>
        <v>15006.72</v>
      </c>
      <c r="H443" s="234">
        <f t="shared" si="165"/>
        <v>29699.279999999999</v>
      </c>
      <c r="I443" s="234">
        <f t="shared" si="165"/>
        <v>34806.239999999998</v>
      </c>
      <c r="J443" s="234">
        <f t="shared" si="165"/>
        <v>29332.44</v>
      </c>
      <c r="K443" s="234">
        <f t="shared" si="165"/>
        <v>20523.28</v>
      </c>
      <c r="L443" s="234">
        <f t="shared" si="165"/>
        <v>20561.03</v>
      </c>
      <c r="M443" s="234">
        <f t="shared" si="165"/>
        <v>29056.01</v>
      </c>
      <c r="N443" s="234">
        <f t="shared" si="165"/>
        <v>22296.63</v>
      </c>
      <c r="O443" s="234">
        <f t="shared" si="165"/>
        <v>29729.85</v>
      </c>
      <c r="P443" s="234">
        <f t="shared" si="165"/>
        <v>29056.01</v>
      </c>
      <c r="Q443" s="234">
        <f t="shared" si="165"/>
        <v>6000</v>
      </c>
      <c r="R443" s="234">
        <f t="shared" si="165"/>
        <v>0</v>
      </c>
      <c r="S443" s="234">
        <f t="shared" si="165"/>
        <v>0</v>
      </c>
      <c r="T443" s="234">
        <f t="shared" si="165"/>
        <v>271567.39</v>
      </c>
      <c r="U443" s="235">
        <f t="shared" si="146"/>
        <v>6000</v>
      </c>
    </row>
    <row r="444" spans="1:23" x14ac:dyDescent="0.2">
      <c r="A444" s="233"/>
      <c r="B444" s="233"/>
      <c r="C444" s="233" t="s">
        <v>572</v>
      </c>
      <c r="D444" s="233"/>
      <c r="E444" s="233"/>
      <c r="F444" s="234">
        <v>0</v>
      </c>
      <c r="G444" s="234">
        <v>0</v>
      </c>
      <c r="H444" s="234">
        <v>0</v>
      </c>
      <c r="I444" s="234">
        <v>0</v>
      </c>
      <c r="J444" s="234">
        <v>409</v>
      </c>
      <c r="K444" s="234">
        <v>0</v>
      </c>
      <c r="L444" s="234">
        <v>1529.85</v>
      </c>
      <c r="M444" s="234">
        <v>2583.59</v>
      </c>
      <c r="N444" s="234">
        <v>382.17</v>
      </c>
      <c r="O444" s="234">
        <v>3798.11</v>
      </c>
      <c r="P444" s="234">
        <v>0</v>
      </c>
      <c r="Q444" s="234">
        <v>0</v>
      </c>
      <c r="R444" s="234">
        <v>0</v>
      </c>
      <c r="S444" s="234">
        <v>0</v>
      </c>
      <c r="T444" s="234">
        <f>ROUND(SUM(F444:S444),5)</f>
        <v>8702.7199999999993</v>
      </c>
      <c r="U444" s="235">
        <f t="shared" si="146"/>
        <v>0</v>
      </c>
    </row>
    <row r="445" spans="1:23" x14ac:dyDescent="0.2">
      <c r="A445" s="233"/>
      <c r="B445" s="233"/>
      <c r="C445" s="233" t="s">
        <v>488</v>
      </c>
      <c r="D445" s="233"/>
      <c r="E445" s="233"/>
      <c r="F445" s="234"/>
      <c r="G445" s="234"/>
      <c r="H445" s="234"/>
      <c r="I445" s="234"/>
      <c r="J445" s="234"/>
      <c r="K445" s="234"/>
      <c r="L445" s="234"/>
      <c r="M445" s="234"/>
      <c r="N445" s="234"/>
      <c r="O445" s="234"/>
      <c r="P445" s="234"/>
      <c r="Q445" s="234"/>
      <c r="R445" s="234"/>
      <c r="S445" s="234"/>
      <c r="T445" s="234"/>
      <c r="U445" s="235">
        <f t="shared" si="146"/>
        <v>0</v>
      </c>
    </row>
    <row r="446" spans="1:23" ht="13.5" thickBot="1" x14ac:dyDescent="0.25">
      <c r="A446" s="233"/>
      <c r="B446" s="233"/>
      <c r="C446" s="233"/>
      <c r="D446" s="233" t="s">
        <v>573</v>
      </c>
      <c r="E446" s="233"/>
      <c r="F446" s="236">
        <v>0</v>
      </c>
      <c r="G446" s="236">
        <v>5979.02</v>
      </c>
      <c r="H446" s="236">
        <v>0</v>
      </c>
      <c r="I446" s="236">
        <v>263.83999999999997</v>
      </c>
      <c r="J446" s="236">
        <v>0</v>
      </c>
      <c r="K446" s="236">
        <v>0</v>
      </c>
      <c r="L446" s="236">
        <v>0</v>
      </c>
      <c r="M446" s="236">
        <v>0</v>
      </c>
      <c r="N446" s="236">
        <v>0</v>
      </c>
      <c r="O446" s="236">
        <v>0</v>
      </c>
      <c r="P446" s="236">
        <v>0</v>
      </c>
      <c r="Q446" s="236">
        <v>0</v>
      </c>
      <c r="R446" s="236">
        <v>0</v>
      </c>
      <c r="S446" s="236">
        <v>0</v>
      </c>
      <c r="T446" s="236">
        <f>ROUND(SUM(F446:S446),5)</f>
        <v>6242.86</v>
      </c>
      <c r="U446" s="235">
        <f t="shared" si="146"/>
        <v>0</v>
      </c>
    </row>
    <row r="447" spans="1:23" x14ac:dyDescent="0.2">
      <c r="A447" s="233"/>
      <c r="B447" s="233"/>
      <c r="C447" s="233" t="s">
        <v>574</v>
      </c>
      <c r="D447" s="233"/>
      <c r="E447" s="233"/>
      <c r="F447" s="234">
        <f t="shared" ref="F447:T447" si="166">ROUND(SUM(F445:F446),5)</f>
        <v>0</v>
      </c>
      <c r="G447" s="234">
        <f t="shared" si="166"/>
        <v>5979.02</v>
      </c>
      <c r="H447" s="234">
        <f t="shared" si="166"/>
        <v>0</v>
      </c>
      <c r="I447" s="234">
        <f t="shared" si="166"/>
        <v>263.83999999999997</v>
      </c>
      <c r="J447" s="234">
        <f t="shared" si="166"/>
        <v>0</v>
      </c>
      <c r="K447" s="234">
        <f t="shared" si="166"/>
        <v>0</v>
      </c>
      <c r="L447" s="234">
        <f t="shared" si="166"/>
        <v>0</v>
      </c>
      <c r="M447" s="234">
        <f t="shared" si="166"/>
        <v>0</v>
      </c>
      <c r="N447" s="234">
        <f t="shared" si="166"/>
        <v>0</v>
      </c>
      <c r="O447" s="234">
        <f t="shared" si="166"/>
        <v>0</v>
      </c>
      <c r="P447" s="234">
        <f t="shared" si="166"/>
        <v>0</v>
      </c>
      <c r="Q447" s="234">
        <f t="shared" si="166"/>
        <v>0</v>
      </c>
      <c r="R447" s="234">
        <f t="shared" si="166"/>
        <v>0</v>
      </c>
      <c r="S447" s="234">
        <f t="shared" si="166"/>
        <v>0</v>
      </c>
      <c r="T447" s="234">
        <f t="shared" si="166"/>
        <v>6242.86</v>
      </c>
      <c r="U447" s="235">
        <f t="shared" si="146"/>
        <v>0</v>
      </c>
    </row>
    <row r="448" spans="1:23" ht="15" x14ac:dyDescent="0.25">
      <c r="A448" s="233"/>
      <c r="B448" s="233"/>
      <c r="C448" s="252" t="s">
        <v>575</v>
      </c>
      <c r="D448" s="233"/>
      <c r="E448" s="233"/>
      <c r="F448" s="234"/>
      <c r="G448" s="234"/>
      <c r="H448" s="234"/>
      <c r="I448" s="234"/>
      <c r="J448" s="234"/>
      <c r="K448" s="234"/>
      <c r="L448" s="234"/>
      <c r="M448" s="234"/>
      <c r="N448" s="234"/>
      <c r="O448" s="234"/>
      <c r="P448" s="234"/>
      <c r="Q448" s="234">
        <v>-75000</v>
      </c>
      <c r="R448" s="234"/>
      <c r="S448" s="234"/>
      <c r="T448" s="234">
        <f>ROUND(SUM(F448:S448),5)</f>
        <v>-75000</v>
      </c>
      <c r="U448" s="235">
        <f t="shared" si="146"/>
        <v>-75000</v>
      </c>
      <c r="W448" s="253"/>
    </row>
    <row r="449" spans="1:24" ht="13.5" thickBot="1" x14ac:dyDescent="0.25">
      <c r="A449" s="233"/>
      <c r="B449" s="233"/>
      <c r="C449" s="233" t="s">
        <v>576</v>
      </c>
      <c r="D449" s="233"/>
      <c r="E449" s="233"/>
      <c r="F449" s="236">
        <v>0</v>
      </c>
      <c r="G449" s="236">
        <v>0</v>
      </c>
      <c r="H449" s="236">
        <v>0</v>
      </c>
      <c r="I449" s="236">
        <v>0</v>
      </c>
      <c r="J449" s="236">
        <v>0</v>
      </c>
      <c r="K449" s="236">
        <v>0</v>
      </c>
      <c r="L449" s="236">
        <v>252.25</v>
      </c>
      <c r="M449" s="236">
        <v>0</v>
      </c>
      <c r="N449" s="236">
        <v>360</v>
      </c>
      <c r="O449" s="236">
        <v>0</v>
      </c>
      <c r="P449" s="236">
        <v>0</v>
      </c>
      <c r="Q449" s="236">
        <v>0</v>
      </c>
      <c r="R449" s="236">
        <v>0</v>
      </c>
      <c r="S449" s="236">
        <v>0</v>
      </c>
      <c r="T449" s="236">
        <f>ROUND(SUM(F449:S449),5)</f>
        <v>612.25</v>
      </c>
      <c r="U449" s="235">
        <f t="shared" si="146"/>
        <v>0</v>
      </c>
    </row>
    <row r="450" spans="1:24" ht="13.5" thickBot="1" x14ac:dyDescent="0.25">
      <c r="A450" s="233"/>
      <c r="B450" s="233" t="s">
        <v>577</v>
      </c>
      <c r="C450" s="233"/>
      <c r="D450" s="233"/>
      <c r="E450" s="233"/>
      <c r="F450" s="234">
        <f t="shared" ref="F450" si="167">ROUND(F425+F428+F431+F434+SUM(F437:F438)+SUM(F443:F444)+SUM(F447:F449),5)</f>
        <v>7300.42</v>
      </c>
      <c r="G450" s="234">
        <f t="shared" ref="G450:T450" si="168">ROUND(G425+G428+G431+G434+SUM(G437:G438)+SUM(G443:G444)+SUM(G447:G449),5)</f>
        <v>25321.14</v>
      </c>
      <c r="H450" s="234">
        <f t="shared" si="168"/>
        <v>33637.910000000003</v>
      </c>
      <c r="I450" s="234">
        <f t="shared" si="168"/>
        <v>39401.760000000002</v>
      </c>
      <c r="J450" s="234">
        <f t="shared" si="168"/>
        <v>34220.65</v>
      </c>
      <c r="K450" s="234">
        <f t="shared" si="168"/>
        <v>24200.01</v>
      </c>
      <c r="L450" s="234">
        <f t="shared" si="168"/>
        <v>26966.14</v>
      </c>
      <c r="M450" s="234">
        <f t="shared" si="168"/>
        <v>36167.53</v>
      </c>
      <c r="N450" s="234">
        <f t="shared" si="168"/>
        <v>27585.15</v>
      </c>
      <c r="O450" s="234">
        <f t="shared" si="168"/>
        <v>38263.33</v>
      </c>
      <c r="P450" s="234">
        <f t="shared" si="168"/>
        <v>34583.94</v>
      </c>
      <c r="Q450" s="234">
        <f t="shared" si="168"/>
        <v>-64472.07</v>
      </c>
      <c r="R450" s="234">
        <f t="shared" si="168"/>
        <v>1943.635</v>
      </c>
      <c r="S450" s="234">
        <f t="shared" si="168"/>
        <v>0</v>
      </c>
      <c r="T450" s="234">
        <f t="shared" si="168"/>
        <v>265119.54499999998</v>
      </c>
      <c r="U450" s="235">
        <f t="shared" si="146"/>
        <v>-62528.434999999998</v>
      </c>
    </row>
    <row r="451" spans="1:24" ht="15" x14ac:dyDescent="0.25">
      <c r="A451" s="221"/>
      <c r="B451" s="221" t="s">
        <v>578</v>
      </c>
      <c r="C451" s="221"/>
      <c r="D451" s="221"/>
      <c r="E451" s="221"/>
      <c r="F451" s="224">
        <v>8752.6</v>
      </c>
      <c r="G451" s="224">
        <v>8676.65</v>
      </c>
      <c r="H451" s="224">
        <v>8712.94</v>
      </c>
      <c r="I451" s="224">
        <v>8874.2900000000009</v>
      </c>
      <c r="J451" s="224">
        <v>8786.3799999999992</v>
      </c>
      <c r="K451" s="224">
        <v>8932.5</v>
      </c>
      <c r="L451" s="224">
        <v>8860.44</v>
      </c>
      <c r="M451" s="224">
        <v>8897.49</v>
      </c>
      <c r="N451" s="224">
        <v>5278.86</v>
      </c>
      <c r="O451" s="224">
        <v>12843.69</v>
      </c>
      <c r="P451" s="224">
        <v>8897.49</v>
      </c>
      <c r="Q451" s="224">
        <v>8897.49</v>
      </c>
      <c r="R451" s="225">
        <v>0</v>
      </c>
      <c r="S451" s="225">
        <v>0</v>
      </c>
      <c r="T451" s="254">
        <f t="shared" ref="T451:T452" si="169">ROUND(SUM(F451:S451),5)</f>
        <v>106410.82</v>
      </c>
      <c r="U451" s="226">
        <f t="shared" si="146"/>
        <v>8897.49</v>
      </c>
      <c r="V451" s="255" t="s">
        <v>579</v>
      </c>
      <c r="W451" s="256"/>
    </row>
    <row r="452" spans="1:24" ht="15.75" thickBot="1" x14ac:dyDescent="0.3">
      <c r="A452" s="221"/>
      <c r="B452" s="221" t="s">
        <v>580</v>
      </c>
      <c r="C452" s="221"/>
      <c r="D452" s="221"/>
      <c r="E452" s="221"/>
      <c r="F452" s="224">
        <v>6625.47</v>
      </c>
      <c r="G452" s="224">
        <v>6701.42</v>
      </c>
      <c r="H452" s="224">
        <v>6665.13</v>
      </c>
      <c r="I452" s="224">
        <v>6518.07</v>
      </c>
      <c r="J452" s="224">
        <v>6591.69</v>
      </c>
      <c r="K452" s="224">
        <v>6445.57</v>
      </c>
      <c r="L452" s="224">
        <v>6517.63</v>
      </c>
      <c r="M452" s="224">
        <v>6480.58</v>
      </c>
      <c r="N452" s="224">
        <v>3117.04</v>
      </c>
      <c r="O452" s="224">
        <v>9516.5499999999993</v>
      </c>
      <c r="P452" s="224">
        <v>6480.58</v>
      </c>
      <c r="Q452" s="224">
        <v>6480.58</v>
      </c>
      <c r="R452" s="229">
        <v>0</v>
      </c>
      <c r="S452" s="229">
        <v>0</v>
      </c>
      <c r="T452" s="224">
        <f t="shared" si="169"/>
        <v>78140.31</v>
      </c>
      <c r="U452" s="226">
        <f t="shared" si="146"/>
        <v>6480.58</v>
      </c>
      <c r="V452" s="257" t="s">
        <v>581</v>
      </c>
      <c r="W452" s="258"/>
    </row>
    <row r="453" spans="1:24" ht="13.5" thickBot="1" x14ac:dyDescent="0.25">
      <c r="A453" s="221" t="s">
        <v>582</v>
      </c>
      <c r="B453" s="221"/>
      <c r="C453" s="221"/>
      <c r="D453" s="221"/>
      <c r="E453" s="221"/>
      <c r="F453" s="247">
        <f t="shared" ref="F453" si="170">ROUND(F79+F132+F139+F142+F163+F222+F225+F232+F265+F303+F308+F314+F318+F322+SUM(F343:F344)+F371+F385+F390+F393+F402+F410+F414+F417+F421+F424+SUM(F450:F452),5)</f>
        <v>184900.38</v>
      </c>
      <c r="G453" s="247">
        <f t="shared" ref="G453:S453" si="171">ROUND(G79+G132+G139+G142+G163+G222+G225+G232+G265+G303+G308+G314+G318+G322+SUM(G343:G344)+G371+G385+G390+G393+G402+G410+G414+G417+G421+G424+SUM(G450:G452),5)</f>
        <v>228606.81</v>
      </c>
      <c r="H453" s="247">
        <f t="shared" si="171"/>
        <v>347661.74</v>
      </c>
      <c r="I453" s="247">
        <f t="shared" si="171"/>
        <v>328286.88</v>
      </c>
      <c r="J453" s="247">
        <f t="shared" si="171"/>
        <v>325298.38</v>
      </c>
      <c r="K453" s="247">
        <f t="shared" si="171"/>
        <v>304984.40000000002</v>
      </c>
      <c r="L453" s="247">
        <f t="shared" si="171"/>
        <v>309296.93</v>
      </c>
      <c r="M453" s="247">
        <f t="shared" si="171"/>
        <v>313711.57</v>
      </c>
      <c r="N453" s="247">
        <f t="shared" si="171"/>
        <v>305617.11</v>
      </c>
      <c r="O453" s="247">
        <f t="shared" si="171"/>
        <v>321125.27</v>
      </c>
      <c r="P453" s="247">
        <f t="shared" si="171"/>
        <v>340035.11</v>
      </c>
      <c r="Q453" s="247">
        <f t="shared" si="171"/>
        <v>205914.06</v>
      </c>
      <c r="R453" s="248">
        <f t="shared" si="171"/>
        <v>208959.77499999999</v>
      </c>
      <c r="S453" s="248">
        <f t="shared" si="171"/>
        <v>115898.89</v>
      </c>
      <c r="T453" s="259">
        <f>ROUND(W81+T132+T139+T142+T163+T222+T225+T232+T265+T303+T308+T314+T318+T322+SUM(T343:T344)+T371+T385+T390+T393+T402+T410+T414+T417+T421+T424+SUM(T450:T452),5)</f>
        <v>3865322.8262</v>
      </c>
      <c r="U453" s="226">
        <f t="shared" si="146"/>
        <v>530772.72499999998</v>
      </c>
      <c r="V453" s="249" t="s">
        <v>583</v>
      </c>
      <c r="W453" s="249"/>
      <c r="X453" s="249"/>
    </row>
    <row r="454" spans="1:24" s="213" customFormat="1" ht="27.75" customHeight="1" thickBot="1" x14ac:dyDescent="0.25">
      <c r="A454" s="221"/>
      <c r="B454" s="221"/>
      <c r="C454" s="221"/>
      <c r="D454" s="221"/>
      <c r="E454" s="221"/>
      <c r="F454" s="260">
        <f>ROUND(F77-F453,5)</f>
        <v>-173307.34</v>
      </c>
      <c r="G454" s="260">
        <f t="shared" ref="G454:T454" si="172">ROUND(G77-G453,5)</f>
        <v>-204297.8</v>
      </c>
      <c r="H454" s="260">
        <f t="shared" si="172"/>
        <v>-288657.87</v>
      </c>
      <c r="I454" s="260">
        <f t="shared" si="172"/>
        <v>-42683.81</v>
      </c>
      <c r="J454" s="260">
        <f t="shared" si="172"/>
        <v>-17481.96</v>
      </c>
      <c r="K454" s="260">
        <f t="shared" si="172"/>
        <v>495690.5</v>
      </c>
      <c r="L454" s="260">
        <f t="shared" si="172"/>
        <v>-18609.16</v>
      </c>
      <c r="M454" s="260">
        <f t="shared" si="172"/>
        <v>-31457.23</v>
      </c>
      <c r="N454" s="260">
        <f t="shared" si="172"/>
        <v>114940.81</v>
      </c>
      <c r="O454" s="260">
        <f t="shared" si="172"/>
        <v>-134122.84</v>
      </c>
      <c r="P454" s="260">
        <f t="shared" si="172"/>
        <v>-63323.68</v>
      </c>
      <c r="Q454" s="260">
        <f t="shared" si="172"/>
        <v>68234.22</v>
      </c>
      <c r="R454" s="261">
        <f t="shared" si="172"/>
        <v>47883.764999999999</v>
      </c>
      <c r="S454" s="261">
        <f t="shared" si="172"/>
        <v>112691.1</v>
      </c>
      <c r="T454" s="260">
        <f t="shared" si="172"/>
        <v>-159526.8162</v>
      </c>
      <c r="U454" s="226">
        <f t="shared" si="146"/>
        <v>228809.08500000002</v>
      </c>
      <c r="V454" s="354" t="s">
        <v>584</v>
      </c>
      <c r="W454" s="354"/>
      <c r="X454" s="354"/>
    </row>
    <row r="455" spans="1:24" ht="13.5" thickTop="1" x14ac:dyDescent="0.2">
      <c r="F455" s="226"/>
      <c r="G455" s="226"/>
      <c r="H455" s="226"/>
      <c r="I455" s="226"/>
      <c r="J455" s="226"/>
      <c r="K455" s="226"/>
      <c r="L455" s="226"/>
      <c r="M455" s="226"/>
      <c r="N455" s="226"/>
      <c r="O455" s="226"/>
      <c r="P455" s="226"/>
      <c r="Q455" s="226"/>
      <c r="R455" s="226"/>
      <c r="S455" s="226"/>
      <c r="T455" s="226"/>
      <c r="V455" s="354"/>
      <c r="W455" s="354"/>
      <c r="X455" s="354"/>
    </row>
    <row r="456" spans="1:24" x14ac:dyDescent="0.2">
      <c r="F456" s="226"/>
      <c r="G456" s="226"/>
      <c r="H456" s="226"/>
      <c r="I456" s="226"/>
      <c r="J456" s="226"/>
      <c r="K456" s="226"/>
      <c r="L456" s="226"/>
      <c r="M456" s="226"/>
      <c r="N456" s="226"/>
      <c r="O456" s="226"/>
      <c r="P456" s="226"/>
      <c r="Q456" s="226"/>
      <c r="R456" s="226"/>
      <c r="S456" s="226"/>
      <c r="T456" s="226">
        <f>SUM(F454:S454)</f>
        <v>-134501.29500000001</v>
      </c>
    </row>
    <row r="457" spans="1:24" x14ac:dyDescent="0.2">
      <c r="F457" s="226"/>
      <c r="G457" s="226"/>
      <c r="H457" s="226"/>
      <c r="I457" s="226"/>
      <c r="J457" s="226"/>
      <c r="K457" s="226"/>
      <c r="L457" s="226"/>
      <c r="M457" s="226"/>
      <c r="N457" s="226"/>
      <c r="O457" s="226"/>
      <c r="P457" s="226"/>
      <c r="Q457" s="226"/>
      <c r="R457" s="226"/>
      <c r="S457" s="226"/>
      <c r="T457" s="226">
        <f>T453-T450</f>
        <v>3600203.2812000001</v>
      </c>
      <c r="W457" s="226"/>
    </row>
    <row r="458" spans="1:24" x14ac:dyDescent="0.2">
      <c r="F458" s="226"/>
      <c r="G458" s="226"/>
      <c r="H458" s="226"/>
      <c r="I458" s="226"/>
      <c r="J458" s="226"/>
      <c r="K458" s="226"/>
      <c r="L458" s="226"/>
      <c r="M458" s="226"/>
      <c r="N458" s="226"/>
      <c r="O458" s="226"/>
      <c r="P458" s="226"/>
      <c r="Q458" s="226"/>
      <c r="R458" s="226"/>
      <c r="S458" s="226"/>
      <c r="T458" s="226">
        <f>'Amended Budget - 6.6.24'!G244</f>
        <v>3550203.5099999993</v>
      </c>
      <c r="U458" s="262">
        <f>+T456-T454</f>
        <v>25025.521199999988</v>
      </c>
    </row>
    <row r="459" spans="1:24" x14ac:dyDescent="0.2">
      <c r="F459" s="226"/>
      <c r="G459" s="226"/>
      <c r="H459" s="226"/>
      <c r="I459" s="226"/>
      <c r="J459" s="226"/>
      <c r="K459" s="226"/>
      <c r="L459" s="226"/>
      <c r="M459" s="226"/>
      <c r="N459" s="226"/>
      <c r="O459" s="226"/>
      <c r="P459" s="226"/>
      <c r="Q459" s="226"/>
      <c r="R459" s="226"/>
      <c r="S459" s="226"/>
      <c r="T459" s="226"/>
    </row>
    <row r="460" spans="1:24" x14ac:dyDescent="0.2">
      <c r="F460" s="226"/>
      <c r="G460" s="226"/>
      <c r="H460" s="226"/>
      <c r="I460" s="226"/>
      <c r="J460" s="226"/>
      <c r="K460" s="226"/>
      <c r="L460" s="226"/>
      <c r="M460" s="226"/>
      <c r="N460" s="226"/>
      <c r="O460" s="226"/>
      <c r="P460" s="226"/>
      <c r="Q460" s="226"/>
      <c r="R460" s="263" t="s">
        <v>585</v>
      </c>
      <c r="S460" s="263"/>
      <c r="T460" s="263">
        <f>T451</f>
        <v>106410.82</v>
      </c>
      <c r="U460" s="264"/>
    </row>
    <row r="461" spans="1:24" x14ac:dyDescent="0.2">
      <c r="F461" s="226"/>
      <c r="G461" s="226"/>
      <c r="H461" s="226"/>
      <c r="I461" s="226"/>
      <c r="J461" s="226"/>
      <c r="K461" s="226"/>
      <c r="L461" s="226"/>
      <c r="M461" s="226"/>
      <c r="N461" s="226"/>
      <c r="O461" s="226"/>
      <c r="P461" s="226"/>
      <c r="Q461" s="226"/>
      <c r="R461" s="263" t="s">
        <v>586</v>
      </c>
      <c r="S461" s="263"/>
      <c r="T461" s="263">
        <f>T384+T131</f>
        <v>112706.68</v>
      </c>
      <c r="U461" s="264"/>
    </row>
    <row r="462" spans="1:24" x14ac:dyDescent="0.2">
      <c r="F462" s="226"/>
      <c r="G462" s="226"/>
      <c r="H462" s="226"/>
      <c r="I462" s="226"/>
      <c r="J462" s="226"/>
      <c r="K462" s="226"/>
      <c r="L462" s="226"/>
      <c r="M462" s="226"/>
      <c r="N462" s="226"/>
      <c r="O462" s="226"/>
      <c r="P462" s="226"/>
      <c r="Q462" s="226"/>
      <c r="R462" s="263"/>
      <c r="S462" s="263"/>
      <c r="T462" s="263">
        <f>T460+T461</f>
        <v>219117.5</v>
      </c>
      <c r="U462" s="264"/>
    </row>
    <row r="463" spans="1:24" x14ac:dyDescent="0.2">
      <c r="F463" s="226"/>
      <c r="G463" s="226"/>
      <c r="H463" s="226"/>
      <c r="I463" s="226"/>
      <c r="J463" s="226"/>
      <c r="K463" s="226"/>
      <c r="L463" s="226"/>
      <c r="M463" s="226"/>
      <c r="N463" s="226"/>
      <c r="O463" s="226"/>
      <c r="P463" s="226"/>
      <c r="Q463" s="226"/>
      <c r="R463" s="226"/>
      <c r="S463" s="226"/>
      <c r="T463" s="226">
        <f>T454+T462</f>
        <v>59590.683799999999</v>
      </c>
    </row>
    <row r="464" spans="1:24" x14ac:dyDescent="0.2">
      <c r="F464" s="226"/>
      <c r="G464" s="226"/>
      <c r="H464" s="226"/>
      <c r="I464" s="226"/>
      <c r="J464" s="226"/>
      <c r="K464" s="226"/>
      <c r="L464" s="226"/>
      <c r="M464" s="226"/>
      <c r="N464" s="226"/>
      <c r="O464" s="226"/>
      <c r="P464" s="226"/>
      <c r="Q464" s="226"/>
      <c r="R464" s="263" t="s">
        <v>587</v>
      </c>
      <c r="S464" s="263"/>
      <c r="T464" s="263">
        <f>77947+10000</f>
        <v>87947</v>
      </c>
      <c r="U464" s="265" t="s">
        <v>588</v>
      </c>
    </row>
    <row r="465" spans="6:21" ht="15" x14ac:dyDescent="0.25">
      <c r="F465" s="226"/>
      <c r="G465" s="226"/>
      <c r="H465" s="226"/>
      <c r="I465" s="226"/>
      <c r="J465" s="226"/>
      <c r="K465" s="226"/>
      <c r="L465" s="226"/>
      <c r="M465" s="226"/>
      <c r="N465" s="226"/>
      <c r="O465" s="226"/>
      <c r="Q465" s="226"/>
      <c r="R465" s="266" t="s">
        <v>589</v>
      </c>
      <c r="S465" s="267"/>
      <c r="T465" s="266">
        <f>T462-T464</f>
        <v>131170.5</v>
      </c>
      <c r="U465" s="264"/>
    </row>
    <row r="467" spans="6:21" x14ac:dyDescent="0.2">
      <c r="T467" s="226">
        <f>T454+T465</f>
        <v>-28356.316200000001</v>
      </c>
    </row>
  </sheetData>
  <mergeCells count="3">
    <mergeCell ref="P2:S2"/>
    <mergeCell ref="V77:X78"/>
    <mergeCell ref="V454:X45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E90D6-3B23-4CD0-84B3-A99B2B7F6028}">
  <dimension ref="A1:H57"/>
  <sheetViews>
    <sheetView zoomScale="90" zoomScaleNormal="90" workbookViewId="0">
      <selection activeCell="G55" sqref="G55"/>
    </sheetView>
  </sheetViews>
  <sheetFormatPr defaultRowHeight="12.75" x14ac:dyDescent="0.2"/>
  <cols>
    <col min="2" max="2" width="12.42578125" customWidth="1"/>
    <col min="3" max="3" width="12.140625" customWidth="1"/>
    <col min="4" max="4" width="53" bestFit="1" customWidth="1"/>
    <col min="5" max="5" width="18" style="189" customWidth="1"/>
    <col min="6" max="6" width="18.140625" customWidth="1"/>
    <col min="7" max="7" width="21.28515625" customWidth="1"/>
    <col min="8" max="8" width="20.140625" hidden="1" customWidth="1"/>
    <col min="249" max="249" width="12.42578125" customWidth="1"/>
    <col min="250" max="250" width="12.140625" customWidth="1"/>
    <col min="251" max="251" width="53" bestFit="1" customWidth="1"/>
    <col min="252" max="252" width="15.140625" customWidth="1"/>
    <col min="253" max="253" width="17.140625" customWidth="1"/>
    <col min="505" max="505" width="12.42578125" customWidth="1"/>
    <col min="506" max="506" width="12.140625" customWidth="1"/>
    <col min="507" max="507" width="53" bestFit="1" customWidth="1"/>
    <col min="508" max="508" width="15.140625" customWidth="1"/>
    <col min="509" max="509" width="17.140625" customWidth="1"/>
    <col min="761" max="761" width="12.42578125" customWidth="1"/>
    <col min="762" max="762" width="12.140625" customWidth="1"/>
    <col min="763" max="763" width="53" bestFit="1" customWidth="1"/>
    <col min="764" max="764" width="15.140625" customWidth="1"/>
    <col min="765" max="765" width="17.140625" customWidth="1"/>
    <col min="1017" max="1017" width="12.42578125" customWidth="1"/>
    <col min="1018" max="1018" width="12.140625" customWidth="1"/>
    <col min="1019" max="1019" width="53" bestFit="1" customWidth="1"/>
    <col min="1020" max="1020" width="15.140625" customWidth="1"/>
    <col min="1021" max="1021" width="17.140625" customWidth="1"/>
    <col min="1273" max="1273" width="12.42578125" customWidth="1"/>
    <col min="1274" max="1274" width="12.140625" customWidth="1"/>
    <col min="1275" max="1275" width="53" bestFit="1" customWidth="1"/>
    <col min="1276" max="1276" width="15.140625" customWidth="1"/>
    <col min="1277" max="1277" width="17.140625" customWidth="1"/>
    <col min="1529" max="1529" width="12.42578125" customWidth="1"/>
    <col min="1530" max="1530" width="12.140625" customWidth="1"/>
    <col min="1531" max="1531" width="53" bestFit="1" customWidth="1"/>
    <col min="1532" max="1532" width="15.140625" customWidth="1"/>
    <col min="1533" max="1533" width="17.140625" customWidth="1"/>
    <col min="1785" max="1785" width="12.42578125" customWidth="1"/>
    <col min="1786" max="1786" width="12.140625" customWidth="1"/>
    <col min="1787" max="1787" width="53" bestFit="1" customWidth="1"/>
    <col min="1788" max="1788" width="15.140625" customWidth="1"/>
    <col min="1789" max="1789" width="17.140625" customWidth="1"/>
    <col min="2041" max="2041" width="12.42578125" customWidth="1"/>
    <col min="2042" max="2042" width="12.140625" customWidth="1"/>
    <col min="2043" max="2043" width="53" bestFit="1" customWidth="1"/>
    <col min="2044" max="2044" width="15.140625" customWidth="1"/>
    <col min="2045" max="2045" width="17.140625" customWidth="1"/>
    <col min="2297" max="2297" width="12.42578125" customWidth="1"/>
    <col min="2298" max="2298" width="12.140625" customWidth="1"/>
    <col min="2299" max="2299" width="53" bestFit="1" customWidth="1"/>
    <col min="2300" max="2300" width="15.140625" customWidth="1"/>
    <col min="2301" max="2301" width="17.140625" customWidth="1"/>
    <col min="2553" max="2553" width="12.42578125" customWidth="1"/>
    <col min="2554" max="2554" width="12.140625" customWidth="1"/>
    <col min="2555" max="2555" width="53" bestFit="1" customWidth="1"/>
    <col min="2556" max="2556" width="15.140625" customWidth="1"/>
    <col min="2557" max="2557" width="17.140625" customWidth="1"/>
    <col min="2809" max="2809" width="12.42578125" customWidth="1"/>
    <col min="2810" max="2810" width="12.140625" customWidth="1"/>
    <col min="2811" max="2811" width="53" bestFit="1" customWidth="1"/>
    <col min="2812" max="2812" width="15.140625" customWidth="1"/>
    <col min="2813" max="2813" width="17.140625" customWidth="1"/>
    <col min="3065" max="3065" width="12.42578125" customWidth="1"/>
    <col min="3066" max="3066" width="12.140625" customWidth="1"/>
    <col min="3067" max="3067" width="53" bestFit="1" customWidth="1"/>
    <col min="3068" max="3068" width="15.140625" customWidth="1"/>
    <col min="3069" max="3069" width="17.140625" customWidth="1"/>
    <col min="3321" max="3321" width="12.42578125" customWidth="1"/>
    <col min="3322" max="3322" width="12.140625" customWidth="1"/>
    <col min="3323" max="3323" width="53" bestFit="1" customWidth="1"/>
    <col min="3324" max="3324" width="15.140625" customWidth="1"/>
    <col min="3325" max="3325" width="17.140625" customWidth="1"/>
    <col min="3577" max="3577" width="12.42578125" customWidth="1"/>
    <col min="3578" max="3578" width="12.140625" customWidth="1"/>
    <col min="3579" max="3579" width="53" bestFit="1" customWidth="1"/>
    <col min="3580" max="3580" width="15.140625" customWidth="1"/>
    <col min="3581" max="3581" width="17.140625" customWidth="1"/>
    <col min="3833" max="3833" width="12.42578125" customWidth="1"/>
    <col min="3834" max="3834" width="12.140625" customWidth="1"/>
    <col min="3835" max="3835" width="53" bestFit="1" customWidth="1"/>
    <col min="3836" max="3836" width="15.140625" customWidth="1"/>
    <col min="3837" max="3837" width="17.140625" customWidth="1"/>
    <col min="4089" max="4089" width="12.42578125" customWidth="1"/>
    <col min="4090" max="4090" width="12.140625" customWidth="1"/>
    <col min="4091" max="4091" width="53" bestFit="1" customWidth="1"/>
    <col min="4092" max="4092" width="15.140625" customWidth="1"/>
    <col min="4093" max="4093" width="17.140625" customWidth="1"/>
    <col min="4345" max="4345" width="12.42578125" customWidth="1"/>
    <col min="4346" max="4346" width="12.140625" customWidth="1"/>
    <col min="4347" max="4347" width="53" bestFit="1" customWidth="1"/>
    <col min="4348" max="4348" width="15.140625" customWidth="1"/>
    <col min="4349" max="4349" width="17.140625" customWidth="1"/>
    <col min="4601" max="4601" width="12.42578125" customWidth="1"/>
    <col min="4602" max="4602" width="12.140625" customWidth="1"/>
    <col min="4603" max="4603" width="53" bestFit="1" customWidth="1"/>
    <col min="4604" max="4604" width="15.140625" customWidth="1"/>
    <col min="4605" max="4605" width="17.140625" customWidth="1"/>
    <col min="4857" max="4857" width="12.42578125" customWidth="1"/>
    <col min="4858" max="4858" width="12.140625" customWidth="1"/>
    <col min="4859" max="4859" width="53" bestFit="1" customWidth="1"/>
    <col min="4860" max="4860" width="15.140625" customWidth="1"/>
    <col min="4861" max="4861" width="17.140625" customWidth="1"/>
    <col min="5113" max="5113" width="12.42578125" customWidth="1"/>
    <col min="5114" max="5114" width="12.140625" customWidth="1"/>
    <col min="5115" max="5115" width="53" bestFit="1" customWidth="1"/>
    <col min="5116" max="5116" width="15.140625" customWidth="1"/>
    <col min="5117" max="5117" width="17.140625" customWidth="1"/>
    <col min="5369" max="5369" width="12.42578125" customWidth="1"/>
    <col min="5370" max="5370" width="12.140625" customWidth="1"/>
    <col min="5371" max="5371" width="53" bestFit="1" customWidth="1"/>
    <col min="5372" max="5372" width="15.140625" customWidth="1"/>
    <col min="5373" max="5373" width="17.140625" customWidth="1"/>
    <col min="5625" max="5625" width="12.42578125" customWidth="1"/>
    <col min="5626" max="5626" width="12.140625" customWidth="1"/>
    <col min="5627" max="5627" width="53" bestFit="1" customWidth="1"/>
    <col min="5628" max="5628" width="15.140625" customWidth="1"/>
    <col min="5629" max="5629" width="17.140625" customWidth="1"/>
    <col min="5881" max="5881" width="12.42578125" customWidth="1"/>
    <col min="5882" max="5882" width="12.140625" customWidth="1"/>
    <col min="5883" max="5883" width="53" bestFit="1" customWidth="1"/>
    <col min="5884" max="5884" width="15.140625" customWidth="1"/>
    <col min="5885" max="5885" width="17.140625" customWidth="1"/>
    <col min="6137" max="6137" width="12.42578125" customWidth="1"/>
    <col min="6138" max="6138" width="12.140625" customWidth="1"/>
    <col min="6139" max="6139" width="53" bestFit="1" customWidth="1"/>
    <col min="6140" max="6140" width="15.140625" customWidth="1"/>
    <col min="6141" max="6141" width="17.140625" customWidth="1"/>
    <col min="6393" max="6393" width="12.42578125" customWidth="1"/>
    <col min="6394" max="6394" width="12.140625" customWidth="1"/>
    <col min="6395" max="6395" width="53" bestFit="1" customWidth="1"/>
    <col min="6396" max="6396" width="15.140625" customWidth="1"/>
    <col min="6397" max="6397" width="17.140625" customWidth="1"/>
    <col min="6649" max="6649" width="12.42578125" customWidth="1"/>
    <col min="6650" max="6650" width="12.140625" customWidth="1"/>
    <col min="6651" max="6651" width="53" bestFit="1" customWidth="1"/>
    <col min="6652" max="6652" width="15.140625" customWidth="1"/>
    <col min="6653" max="6653" width="17.140625" customWidth="1"/>
    <col min="6905" max="6905" width="12.42578125" customWidth="1"/>
    <col min="6906" max="6906" width="12.140625" customWidth="1"/>
    <col min="6907" max="6907" width="53" bestFit="1" customWidth="1"/>
    <col min="6908" max="6908" width="15.140625" customWidth="1"/>
    <col min="6909" max="6909" width="17.140625" customWidth="1"/>
    <col min="7161" max="7161" width="12.42578125" customWidth="1"/>
    <col min="7162" max="7162" width="12.140625" customWidth="1"/>
    <col min="7163" max="7163" width="53" bestFit="1" customWidth="1"/>
    <col min="7164" max="7164" width="15.140625" customWidth="1"/>
    <col min="7165" max="7165" width="17.140625" customWidth="1"/>
    <col min="7417" max="7417" width="12.42578125" customWidth="1"/>
    <col min="7418" max="7418" width="12.140625" customWidth="1"/>
    <col min="7419" max="7419" width="53" bestFit="1" customWidth="1"/>
    <col min="7420" max="7420" width="15.140625" customWidth="1"/>
    <col min="7421" max="7421" width="17.140625" customWidth="1"/>
    <col min="7673" max="7673" width="12.42578125" customWidth="1"/>
    <col min="7674" max="7674" width="12.140625" customWidth="1"/>
    <col min="7675" max="7675" width="53" bestFit="1" customWidth="1"/>
    <col min="7676" max="7676" width="15.140625" customWidth="1"/>
    <col min="7677" max="7677" width="17.140625" customWidth="1"/>
    <col min="7929" max="7929" width="12.42578125" customWidth="1"/>
    <col min="7930" max="7930" width="12.140625" customWidth="1"/>
    <col min="7931" max="7931" width="53" bestFit="1" customWidth="1"/>
    <col min="7932" max="7932" width="15.140625" customWidth="1"/>
    <col min="7933" max="7933" width="17.140625" customWidth="1"/>
    <col min="8185" max="8185" width="12.42578125" customWidth="1"/>
    <col min="8186" max="8186" width="12.140625" customWidth="1"/>
    <col min="8187" max="8187" width="53" bestFit="1" customWidth="1"/>
    <col min="8188" max="8188" width="15.140625" customWidth="1"/>
    <col min="8189" max="8189" width="17.140625" customWidth="1"/>
    <col min="8441" max="8441" width="12.42578125" customWidth="1"/>
    <col min="8442" max="8442" width="12.140625" customWidth="1"/>
    <col min="8443" max="8443" width="53" bestFit="1" customWidth="1"/>
    <col min="8444" max="8444" width="15.140625" customWidth="1"/>
    <col min="8445" max="8445" width="17.140625" customWidth="1"/>
    <col min="8697" max="8697" width="12.42578125" customWidth="1"/>
    <col min="8698" max="8698" width="12.140625" customWidth="1"/>
    <col min="8699" max="8699" width="53" bestFit="1" customWidth="1"/>
    <col min="8700" max="8700" width="15.140625" customWidth="1"/>
    <col min="8701" max="8701" width="17.140625" customWidth="1"/>
    <col min="8953" max="8953" width="12.42578125" customWidth="1"/>
    <col min="8954" max="8954" width="12.140625" customWidth="1"/>
    <col min="8955" max="8955" width="53" bestFit="1" customWidth="1"/>
    <col min="8956" max="8956" width="15.140625" customWidth="1"/>
    <col min="8957" max="8957" width="17.140625" customWidth="1"/>
    <col min="9209" max="9209" width="12.42578125" customWidth="1"/>
    <col min="9210" max="9210" width="12.140625" customWidth="1"/>
    <col min="9211" max="9211" width="53" bestFit="1" customWidth="1"/>
    <col min="9212" max="9212" width="15.140625" customWidth="1"/>
    <col min="9213" max="9213" width="17.140625" customWidth="1"/>
    <col min="9465" max="9465" width="12.42578125" customWidth="1"/>
    <col min="9466" max="9466" width="12.140625" customWidth="1"/>
    <col min="9467" max="9467" width="53" bestFit="1" customWidth="1"/>
    <col min="9468" max="9468" width="15.140625" customWidth="1"/>
    <col min="9469" max="9469" width="17.140625" customWidth="1"/>
    <col min="9721" max="9721" width="12.42578125" customWidth="1"/>
    <col min="9722" max="9722" width="12.140625" customWidth="1"/>
    <col min="9723" max="9723" width="53" bestFit="1" customWidth="1"/>
    <col min="9724" max="9724" width="15.140625" customWidth="1"/>
    <col min="9725" max="9725" width="17.140625" customWidth="1"/>
    <col min="9977" max="9977" width="12.42578125" customWidth="1"/>
    <col min="9978" max="9978" width="12.140625" customWidth="1"/>
    <col min="9979" max="9979" width="53" bestFit="1" customWidth="1"/>
    <col min="9980" max="9980" width="15.140625" customWidth="1"/>
    <col min="9981" max="9981" width="17.140625" customWidth="1"/>
    <col min="10233" max="10233" width="12.42578125" customWidth="1"/>
    <col min="10234" max="10234" width="12.140625" customWidth="1"/>
    <col min="10235" max="10235" width="53" bestFit="1" customWidth="1"/>
    <col min="10236" max="10236" width="15.140625" customWidth="1"/>
    <col min="10237" max="10237" width="17.140625" customWidth="1"/>
    <col min="10489" max="10489" width="12.42578125" customWidth="1"/>
    <col min="10490" max="10490" width="12.140625" customWidth="1"/>
    <col min="10491" max="10491" width="53" bestFit="1" customWidth="1"/>
    <col min="10492" max="10492" width="15.140625" customWidth="1"/>
    <col min="10493" max="10493" width="17.140625" customWidth="1"/>
    <col min="10745" max="10745" width="12.42578125" customWidth="1"/>
    <col min="10746" max="10746" width="12.140625" customWidth="1"/>
    <col min="10747" max="10747" width="53" bestFit="1" customWidth="1"/>
    <col min="10748" max="10748" width="15.140625" customWidth="1"/>
    <col min="10749" max="10749" width="17.140625" customWidth="1"/>
    <col min="11001" max="11001" width="12.42578125" customWidth="1"/>
    <col min="11002" max="11002" width="12.140625" customWidth="1"/>
    <col min="11003" max="11003" width="53" bestFit="1" customWidth="1"/>
    <col min="11004" max="11004" width="15.140625" customWidth="1"/>
    <col min="11005" max="11005" width="17.140625" customWidth="1"/>
    <col min="11257" max="11257" width="12.42578125" customWidth="1"/>
    <col min="11258" max="11258" width="12.140625" customWidth="1"/>
    <col min="11259" max="11259" width="53" bestFit="1" customWidth="1"/>
    <col min="11260" max="11260" width="15.140625" customWidth="1"/>
    <col min="11261" max="11261" width="17.140625" customWidth="1"/>
    <col min="11513" max="11513" width="12.42578125" customWidth="1"/>
    <col min="11514" max="11514" width="12.140625" customWidth="1"/>
    <col min="11515" max="11515" width="53" bestFit="1" customWidth="1"/>
    <col min="11516" max="11516" width="15.140625" customWidth="1"/>
    <col min="11517" max="11517" width="17.140625" customWidth="1"/>
    <col min="11769" max="11769" width="12.42578125" customWidth="1"/>
    <col min="11770" max="11770" width="12.140625" customWidth="1"/>
    <col min="11771" max="11771" width="53" bestFit="1" customWidth="1"/>
    <col min="11772" max="11772" width="15.140625" customWidth="1"/>
    <col min="11773" max="11773" width="17.140625" customWidth="1"/>
    <col min="12025" max="12025" width="12.42578125" customWidth="1"/>
    <col min="12026" max="12026" width="12.140625" customWidth="1"/>
    <col min="12027" max="12027" width="53" bestFit="1" customWidth="1"/>
    <col min="12028" max="12028" width="15.140625" customWidth="1"/>
    <col min="12029" max="12029" width="17.140625" customWidth="1"/>
    <col min="12281" max="12281" width="12.42578125" customWidth="1"/>
    <col min="12282" max="12282" width="12.140625" customWidth="1"/>
    <col min="12283" max="12283" width="53" bestFit="1" customWidth="1"/>
    <col min="12284" max="12284" width="15.140625" customWidth="1"/>
    <col min="12285" max="12285" width="17.140625" customWidth="1"/>
    <col min="12537" max="12537" width="12.42578125" customWidth="1"/>
    <col min="12538" max="12538" width="12.140625" customWidth="1"/>
    <col min="12539" max="12539" width="53" bestFit="1" customWidth="1"/>
    <col min="12540" max="12540" width="15.140625" customWidth="1"/>
    <col min="12541" max="12541" width="17.140625" customWidth="1"/>
    <col min="12793" max="12793" width="12.42578125" customWidth="1"/>
    <col min="12794" max="12794" width="12.140625" customWidth="1"/>
    <col min="12795" max="12795" width="53" bestFit="1" customWidth="1"/>
    <col min="12796" max="12796" width="15.140625" customWidth="1"/>
    <col min="12797" max="12797" width="17.140625" customWidth="1"/>
    <col min="13049" max="13049" width="12.42578125" customWidth="1"/>
    <col min="13050" max="13050" width="12.140625" customWidth="1"/>
    <col min="13051" max="13051" width="53" bestFit="1" customWidth="1"/>
    <col min="13052" max="13052" width="15.140625" customWidth="1"/>
    <col min="13053" max="13053" width="17.140625" customWidth="1"/>
    <col min="13305" max="13305" width="12.42578125" customWidth="1"/>
    <col min="13306" max="13306" width="12.140625" customWidth="1"/>
    <col min="13307" max="13307" width="53" bestFit="1" customWidth="1"/>
    <col min="13308" max="13308" width="15.140625" customWidth="1"/>
    <col min="13309" max="13309" width="17.140625" customWidth="1"/>
    <col min="13561" max="13561" width="12.42578125" customWidth="1"/>
    <col min="13562" max="13562" width="12.140625" customWidth="1"/>
    <col min="13563" max="13563" width="53" bestFit="1" customWidth="1"/>
    <col min="13564" max="13564" width="15.140625" customWidth="1"/>
    <col min="13565" max="13565" width="17.140625" customWidth="1"/>
    <col min="13817" max="13817" width="12.42578125" customWidth="1"/>
    <col min="13818" max="13818" width="12.140625" customWidth="1"/>
    <col min="13819" max="13819" width="53" bestFit="1" customWidth="1"/>
    <col min="13820" max="13820" width="15.140625" customWidth="1"/>
    <col min="13821" max="13821" width="17.140625" customWidth="1"/>
    <col min="14073" max="14073" width="12.42578125" customWidth="1"/>
    <col min="14074" max="14074" width="12.140625" customWidth="1"/>
    <col min="14075" max="14075" width="53" bestFit="1" customWidth="1"/>
    <col min="14076" max="14076" width="15.140625" customWidth="1"/>
    <col min="14077" max="14077" width="17.140625" customWidth="1"/>
    <col min="14329" max="14329" width="12.42578125" customWidth="1"/>
    <col min="14330" max="14330" width="12.140625" customWidth="1"/>
    <col min="14331" max="14331" width="53" bestFit="1" customWidth="1"/>
    <col min="14332" max="14332" width="15.140625" customWidth="1"/>
    <col min="14333" max="14333" width="17.140625" customWidth="1"/>
    <col min="14585" max="14585" width="12.42578125" customWidth="1"/>
    <col min="14586" max="14586" width="12.140625" customWidth="1"/>
    <col min="14587" max="14587" width="53" bestFit="1" customWidth="1"/>
    <col min="14588" max="14588" width="15.140625" customWidth="1"/>
    <col min="14589" max="14589" width="17.140625" customWidth="1"/>
    <col min="14841" max="14841" width="12.42578125" customWidth="1"/>
    <col min="14842" max="14842" width="12.140625" customWidth="1"/>
    <col min="14843" max="14843" width="53" bestFit="1" customWidth="1"/>
    <col min="14844" max="14844" width="15.140625" customWidth="1"/>
    <col min="14845" max="14845" width="17.140625" customWidth="1"/>
    <col min="15097" max="15097" width="12.42578125" customWidth="1"/>
    <col min="15098" max="15098" width="12.140625" customWidth="1"/>
    <col min="15099" max="15099" width="53" bestFit="1" customWidth="1"/>
    <col min="15100" max="15100" width="15.140625" customWidth="1"/>
    <col min="15101" max="15101" width="17.140625" customWidth="1"/>
    <col min="15353" max="15353" width="12.42578125" customWidth="1"/>
    <col min="15354" max="15354" width="12.140625" customWidth="1"/>
    <col min="15355" max="15355" width="53" bestFit="1" customWidth="1"/>
    <col min="15356" max="15356" width="15.140625" customWidth="1"/>
    <col min="15357" max="15357" width="17.140625" customWidth="1"/>
    <col min="15609" max="15609" width="12.42578125" customWidth="1"/>
    <col min="15610" max="15610" width="12.140625" customWidth="1"/>
    <col min="15611" max="15611" width="53" bestFit="1" customWidth="1"/>
    <col min="15612" max="15612" width="15.140625" customWidth="1"/>
    <col min="15613" max="15613" width="17.140625" customWidth="1"/>
    <col min="15865" max="15865" width="12.42578125" customWidth="1"/>
    <col min="15866" max="15866" width="12.140625" customWidth="1"/>
    <col min="15867" max="15867" width="53" bestFit="1" customWidth="1"/>
    <col min="15868" max="15868" width="15.140625" customWidth="1"/>
    <col min="15869" max="15869" width="17.140625" customWidth="1"/>
    <col min="16121" max="16121" width="12.42578125" customWidth="1"/>
    <col min="16122" max="16122" width="12.140625" customWidth="1"/>
    <col min="16123" max="16123" width="53" bestFit="1" customWidth="1"/>
    <col min="16124" max="16124" width="15.140625" customWidth="1"/>
    <col min="16125" max="16125" width="17.140625" customWidth="1"/>
  </cols>
  <sheetData>
    <row r="1" spans="1:8" ht="22.5" x14ac:dyDescent="0.3">
      <c r="A1" s="127" t="s">
        <v>142</v>
      </c>
      <c r="B1" s="127"/>
      <c r="C1" s="127"/>
      <c r="D1" s="127"/>
      <c r="E1" s="128"/>
      <c r="F1" s="127"/>
      <c r="G1" s="127"/>
    </row>
    <row r="2" spans="1:8" ht="22.5" x14ac:dyDescent="0.3">
      <c r="A2" s="127" t="s">
        <v>0</v>
      </c>
      <c r="B2" s="127"/>
      <c r="C2" s="127"/>
      <c r="D2" s="127"/>
      <c r="E2" s="128"/>
      <c r="F2" s="129"/>
      <c r="G2" s="129"/>
    </row>
    <row r="3" spans="1:8" ht="23.25" x14ac:dyDescent="0.35">
      <c r="A3" s="127" t="s">
        <v>1</v>
      </c>
      <c r="B3" s="127" t="s">
        <v>1</v>
      </c>
      <c r="C3" s="127" t="s">
        <v>1</v>
      </c>
      <c r="D3" s="307" t="s">
        <v>644</v>
      </c>
      <c r="E3" s="130"/>
      <c r="F3" s="131"/>
      <c r="G3" s="131"/>
    </row>
    <row r="4" spans="1:8" ht="23.25" x14ac:dyDescent="0.35">
      <c r="B4" s="321"/>
      <c r="C4" s="321"/>
      <c r="D4" s="307" t="s">
        <v>636</v>
      </c>
      <c r="E4" s="321"/>
      <c r="F4" s="321"/>
    </row>
    <row r="5" spans="1:8" ht="22.5" x14ac:dyDescent="0.3">
      <c r="B5" s="307"/>
      <c r="C5" s="307"/>
      <c r="D5" s="307" t="s">
        <v>649</v>
      </c>
      <c r="E5" s="307"/>
      <c r="F5" s="307"/>
    </row>
    <row r="6" spans="1:8" ht="17.25" customHeight="1" x14ac:dyDescent="0.3">
      <c r="B6" s="307"/>
      <c r="C6" s="307"/>
      <c r="D6" s="307" t="s">
        <v>645</v>
      </c>
      <c r="E6" s="307"/>
      <c r="F6" s="307"/>
      <c r="G6" s="307"/>
      <c r="H6" s="307"/>
    </row>
    <row r="7" spans="1:8" x14ac:dyDescent="0.2">
      <c r="A7" s="6"/>
      <c r="B7" s="6"/>
      <c r="C7" s="6"/>
      <c r="D7" s="6"/>
      <c r="E7" s="132"/>
      <c r="F7" s="6"/>
      <c r="G7" s="6"/>
    </row>
    <row r="8" spans="1:8" ht="19.5" thickBot="1" x14ac:dyDescent="0.35">
      <c r="A8" s="133"/>
      <c r="B8" s="133"/>
      <c r="C8" s="133"/>
      <c r="D8" s="133"/>
      <c r="E8" s="134"/>
      <c r="F8" s="133"/>
      <c r="G8" s="133"/>
    </row>
    <row r="9" spans="1:8" ht="43.5" thickBot="1" x14ac:dyDescent="0.35">
      <c r="A9" s="135" t="s">
        <v>2</v>
      </c>
      <c r="B9" s="136" t="s">
        <v>3</v>
      </c>
      <c r="C9" s="136" t="s">
        <v>4</v>
      </c>
      <c r="D9" s="136" t="s">
        <v>5</v>
      </c>
      <c r="E9" s="320" t="s">
        <v>634</v>
      </c>
      <c r="F9" s="10" t="s">
        <v>638</v>
      </c>
      <c r="G9" s="10" t="s">
        <v>641</v>
      </c>
      <c r="H9" s="211" t="s">
        <v>635</v>
      </c>
    </row>
    <row r="10" spans="1:8" ht="19.5" thickTop="1" x14ac:dyDescent="0.3">
      <c r="A10" s="137">
        <v>25</v>
      </c>
      <c r="B10" s="138"/>
      <c r="C10" s="138"/>
      <c r="D10" s="139"/>
      <c r="E10" s="140"/>
      <c r="F10" s="141"/>
      <c r="G10" s="141"/>
      <c r="H10" s="141"/>
    </row>
    <row r="11" spans="1:8" ht="18.75" x14ac:dyDescent="0.3">
      <c r="A11" s="142" t="s">
        <v>6</v>
      </c>
      <c r="B11" s="138"/>
      <c r="C11" s="138"/>
      <c r="D11" s="139"/>
      <c r="E11" s="140"/>
      <c r="F11" s="141"/>
      <c r="G11" s="141"/>
      <c r="H11" s="141"/>
    </row>
    <row r="12" spans="1:8" ht="18.75" x14ac:dyDescent="0.3">
      <c r="A12" s="142"/>
      <c r="B12" s="138">
        <v>192</v>
      </c>
      <c r="C12" s="138"/>
      <c r="D12" s="143" t="s">
        <v>143</v>
      </c>
      <c r="E12" s="140"/>
      <c r="F12" s="144">
        <v>0</v>
      </c>
      <c r="G12" s="144">
        <v>0</v>
      </c>
      <c r="H12" s="144">
        <v>0</v>
      </c>
    </row>
    <row r="13" spans="1:8" ht="18.75" x14ac:dyDescent="0.3">
      <c r="A13" s="145"/>
      <c r="B13" s="138">
        <v>312</v>
      </c>
      <c r="C13" s="146"/>
      <c r="D13" s="143" t="s">
        <v>144</v>
      </c>
      <c r="E13" s="140">
        <v>1297.42</v>
      </c>
      <c r="F13" s="144">
        <v>1889</v>
      </c>
      <c r="G13" s="144">
        <v>2179.12</v>
      </c>
      <c r="H13" s="144">
        <v>2168</v>
      </c>
    </row>
    <row r="14" spans="1:8" ht="18.75" x14ac:dyDescent="0.3">
      <c r="A14" s="145"/>
      <c r="B14" s="138">
        <v>312</v>
      </c>
      <c r="C14" s="146"/>
      <c r="D14" s="143" t="s">
        <v>164</v>
      </c>
      <c r="E14" s="140"/>
      <c r="F14" s="144">
        <v>0</v>
      </c>
      <c r="G14" s="144">
        <v>0</v>
      </c>
      <c r="H14" s="144">
        <v>0</v>
      </c>
    </row>
    <row r="15" spans="1:8" ht="18.75" x14ac:dyDescent="0.3">
      <c r="A15" s="145"/>
      <c r="B15" s="138">
        <v>317</v>
      </c>
      <c r="C15" s="146"/>
      <c r="D15" s="143" t="s">
        <v>145</v>
      </c>
      <c r="E15" s="140"/>
      <c r="F15" s="144">
        <v>0</v>
      </c>
      <c r="G15" s="144">
        <v>0</v>
      </c>
      <c r="H15" s="144">
        <v>0</v>
      </c>
    </row>
    <row r="16" spans="1:8" ht="18.75" x14ac:dyDescent="0.3">
      <c r="A16" s="145"/>
      <c r="B16" s="138">
        <v>318</v>
      </c>
      <c r="C16" s="146"/>
      <c r="D16" s="143" t="s">
        <v>146</v>
      </c>
      <c r="E16" s="140"/>
      <c r="F16" s="144">
        <v>0</v>
      </c>
      <c r="G16" s="144">
        <v>0</v>
      </c>
      <c r="H16" s="144">
        <v>0</v>
      </c>
    </row>
    <row r="17" spans="1:8" ht="18.75" x14ac:dyDescent="0.3">
      <c r="A17" s="145"/>
      <c r="B17" s="138">
        <v>414</v>
      </c>
      <c r="C17" s="146"/>
      <c r="D17" s="143" t="s">
        <v>147</v>
      </c>
      <c r="E17" s="140">
        <v>164556.21</v>
      </c>
      <c r="F17" s="144">
        <v>316694</v>
      </c>
      <c r="G17" s="144">
        <v>254238</v>
      </c>
      <c r="H17" s="144">
        <v>381456</v>
      </c>
    </row>
    <row r="18" spans="1:8" ht="18.75" x14ac:dyDescent="0.3">
      <c r="A18" s="145"/>
      <c r="B18" s="138">
        <v>481</v>
      </c>
      <c r="C18" s="146"/>
      <c r="D18" s="143" t="s">
        <v>148</v>
      </c>
      <c r="E18" s="140">
        <v>4904</v>
      </c>
      <c r="F18" s="144"/>
      <c r="G18" s="144">
        <v>8702.7199999999993</v>
      </c>
      <c r="H18" s="144">
        <v>8964</v>
      </c>
    </row>
    <row r="19" spans="1:8" ht="18.75" x14ac:dyDescent="0.3">
      <c r="A19" s="145"/>
      <c r="B19" s="138">
        <v>552</v>
      </c>
      <c r="C19" s="146"/>
      <c r="D19" s="143" t="s">
        <v>149</v>
      </c>
      <c r="E19" s="140"/>
      <c r="F19" s="144">
        <v>0</v>
      </c>
      <c r="G19" s="144">
        <v>0</v>
      </c>
      <c r="H19" s="144">
        <v>0</v>
      </c>
    </row>
    <row r="20" spans="1:8" ht="18.75" x14ac:dyDescent="0.3">
      <c r="A20" s="147"/>
      <c r="B20" s="138">
        <v>611</v>
      </c>
      <c r="C20" s="146"/>
      <c r="D20" s="139" t="s">
        <v>150</v>
      </c>
      <c r="E20" s="140"/>
      <c r="F20" s="144">
        <v>0</v>
      </c>
      <c r="G20" s="144">
        <v>0</v>
      </c>
      <c r="H20" s="144">
        <v>0</v>
      </c>
    </row>
    <row r="21" spans="1:8" ht="18.75" x14ac:dyDescent="0.3">
      <c r="A21" s="147"/>
      <c r="B21" s="138"/>
      <c r="C21" s="139"/>
      <c r="D21" s="139"/>
      <c r="E21" s="140"/>
      <c r="F21" s="144"/>
      <c r="G21" s="144"/>
      <c r="H21" s="144"/>
    </row>
    <row r="22" spans="1:8" ht="18.75" x14ac:dyDescent="0.3">
      <c r="A22" s="355"/>
      <c r="B22" s="356"/>
      <c r="C22" s="356"/>
      <c r="D22" s="357"/>
      <c r="E22" s="148"/>
      <c r="F22" s="149"/>
      <c r="G22" s="149"/>
      <c r="H22" s="149"/>
    </row>
    <row r="23" spans="1:8" ht="18.75" x14ac:dyDescent="0.3">
      <c r="A23" s="150" t="s">
        <v>20</v>
      </c>
      <c r="B23" s="151"/>
      <c r="C23" s="151"/>
      <c r="D23" s="152"/>
      <c r="E23" s="153">
        <f>SUM(E12:E21)</f>
        <v>170757.63</v>
      </c>
      <c r="F23" s="154">
        <f>SUM(F12:F21)</f>
        <v>318583</v>
      </c>
      <c r="G23" s="154">
        <f>SUM(G12:G21)</f>
        <v>265119.83999999997</v>
      </c>
      <c r="H23" s="154">
        <f>SUM(H12:H21)</f>
        <v>392588</v>
      </c>
    </row>
    <row r="24" spans="1:8" ht="18.75" x14ac:dyDescent="0.3">
      <c r="A24" s="155"/>
      <c r="B24" s="156"/>
      <c r="C24" s="156"/>
      <c r="D24" s="157"/>
      <c r="E24" s="158"/>
      <c r="F24" s="159"/>
      <c r="G24" s="159"/>
      <c r="H24" s="159"/>
    </row>
    <row r="25" spans="1:8" ht="18.75" x14ac:dyDescent="0.3">
      <c r="A25" s="160" t="s">
        <v>21</v>
      </c>
      <c r="B25" s="161"/>
      <c r="C25" s="161"/>
      <c r="D25" s="162"/>
      <c r="E25" s="163"/>
      <c r="F25" s="164"/>
      <c r="G25" s="164"/>
      <c r="H25" s="164"/>
    </row>
    <row r="26" spans="1:8" ht="18.75" x14ac:dyDescent="0.3">
      <c r="A26" s="358" t="s">
        <v>151</v>
      </c>
      <c r="B26" s="359"/>
      <c r="C26" s="359"/>
      <c r="D26" s="162"/>
      <c r="E26" s="158"/>
      <c r="F26" s="165"/>
      <c r="G26" s="165"/>
      <c r="H26" s="165"/>
    </row>
    <row r="27" spans="1:8" ht="18.75" x14ac:dyDescent="0.3">
      <c r="A27" s="137"/>
      <c r="B27" s="138">
        <v>297</v>
      </c>
      <c r="C27" s="138">
        <v>1650</v>
      </c>
      <c r="D27" s="166" t="s">
        <v>152</v>
      </c>
      <c r="E27" s="148">
        <v>20072.88</v>
      </c>
      <c r="F27" s="144">
        <v>23969</v>
      </c>
      <c r="G27" s="144">
        <v>29448.05</v>
      </c>
      <c r="H27" s="144">
        <v>30331</v>
      </c>
    </row>
    <row r="28" spans="1:8" ht="18.75" x14ac:dyDescent="0.3">
      <c r="A28" s="137"/>
      <c r="B28" s="138">
        <v>297</v>
      </c>
      <c r="C28" s="138">
        <v>2130</v>
      </c>
      <c r="D28" s="166" t="s">
        <v>153</v>
      </c>
      <c r="E28" s="148">
        <v>14570.95</v>
      </c>
      <c r="F28" s="144">
        <v>16325</v>
      </c>
      <c r="G28" s="144">
        <v>21054.42</v>
      </c>
      <c r="H28" s="144">
        <v>21686</v>
      </c>
    </row>
    <row r="29" spans="1:8" ht="18.75" x14ac:dyDescent="0.3">
      <c r="A29" s="137"/>
      <c r="B29" s="138">
        <v>297</v>
      </c>
      <c r="C29" s="138">
        <v>2820</v>
      </c>
      <c r="D29" s="166" t="s">
        <v>154</v>
      </c>
      <c r="E29" s="148"/>
      <c r="F29" s="144"/>
      <c r="G29" s="144"/>
      <c r="H29" s="144"/>
    </row>
    <row r="30" spans="1:8" ht="18.75" x14ac:dyDescent="0.3">
      <c r="A30" s="137"/>
      <c r="B30" s="138">
        <v>297</v>
      </c>
      <c r="C30" s="138">
        <v>2830</v>
      </c>
      <c r="D30" s="166" t="s">
        <v>69</v>
      </c>
      <c r="E30" s="148">
        <v>1257.8900000000001</v>
      </c>
      <c r="F30" s="144">
        <v>1507</v>
      </c>
      <c r="G30" s="144">
        <v>1799.54</v>
      </c>
      <c r="H30" s="144">
        <v>1854</v>
      </c>
    </row>
    <row r="31" spans="1:8" ht="18.75" x14ac:dyDescent="0.3">
      <c r="A31" s="137"/>
      <c r="B31" s="138">
        <v>297</v>
      </c>
      <c r="C31" s="138">
        <v>2840</v>
      </c>
      <c r="D31" s="166" t="s">
        <v>70</v>
      </c>
      <c r="E31" s="148">
        <f>85.68+272.06</f>
        <v>357.74</v>
      </c>
      <c r="F31" s="144">
        <f>99+341</f>
        <v>440</v>
      </c>
      <c r="G31" s="144">
        <f>122.79+569.54</f>
        <v>692.32999999999993</v>
      </c>
      <c r="H31" s="144">
        <v>714</v>
      </c>
    </row>
    <row r="32" spans="1:8" ht="18.75" x14ac:dyDescent="0.3">
      <c r="A32" s="137"/>
      <c r="B32" s="138">
        <v>297</v>
      </c>
      <c r="C32" s="138">
        <v>3140</v>
      </c>
      <c r="D32" s="166" t="s">
        <v>155</v>
      </c>
      <c r="E32" s="148"/>
      <c r="F32" s="144">
        <v>0</v>
      </c>
      <c r="G32" s="144"/>
      <c r="H32" s="144"/>
    </row>
    <row r="33" spans="1:8" ht="18.75" x14ac:dyDescent="0.3">
      <c r="A33" s="137"/>
      <c r="B33" s="138">
        <v>297</v>
      </c>
      <c r="C33" s="138">
        <v>3190</v>
      </c>
      <c r="D33" s="166" t="s">
        <v>156</v>
      </c>
      <c r="E33" s="140"/>
      <c r="F33" s="144">
        <v>0</v>
      </c>
      <c r="G33" s="144"/>
      <c r="H33" s="144"/>
    </row>
    <row r="34" spans="1:8" ht="18.75" x14ac:dyDescent="0.3">
      <c r="A34" s="137"/>
      <c r="B34" s="138">
        <v>297</v>
      </c>
      <c r="C34" s="138">
        <v>3220</v>
      </c>
      <c r="D34" s="166" t="s">
        <v>95</v>
      </c>
      <c r="E34" s="140"/>
      <c r="F34" s="144">
        <v>0</v>
      </c>
      <c r="G34" s="144"/>
      <c r="H34" s="144"/>
    </row>
    <row r="35" spans="1:8" ht="18.75" x14ac:dyDescent="0.3">
      <c r="A35" s="137"/>
      <c r="B35" s="138">
        <v>297</v>
      </c>
      <c r="C35" s="138">
        <v>5610</v>
      </c>
      <c r="D35" s="166" t="s">
        <v>157</v>
      </c>
      <c r="E35" s="140">
        <v>206781.53</v>
      </c>
      <c r="F35" s="144">
        <v>274070</v>
      </c>
      <c r="G35" s="144">
        <f>271567.39-75000</f>
        <v>196567.39</v>
      </c>
      <c r="H35" s="144">
        <v>319811</v>
      </c>
    </row>
    <row r="36" spans="1:8" ht="18.75" x14ac:dyDescent="0.3">
      <c r="A36" s="137"/>
      <c r="B36" s="138">
        <v>297</v>
      </c>
      <c r="C36" s="138">
        <v>5650</v>
      </c>
      <c r="D36" s="166" t="s">
        <v>158</v>
      </c>
      <c r="E36" s="140">
        <v>4904.6099999999997</v>
      </c>
      <c r="F36" s="144"/>
      <c r="G36" s="144">
        <v>8703</v>
      </c>
      <c r="H36" s="144">
        <v>8964</v>
      </c>
    </row>
    <row r="37" spans="1:8" ht="18.75" x14ac:dyDescent="0.3">
      <c r="A37" s="137"/>
      <c r="B37" s="138">
        <v>297</v>
      </c>
      <c r="C37" s="138">
        <v>5990</v>
      </c>
      <c r="D37" s="166" t="s">
        <v>55</v>
      </c>
      <c r="E37" s="140">
        <v>6242.86</v>
      </c>
      <c r="F37" s="144"/>
      <c r="G37" s="144">
        <v>6242.86</v>
      </c>
      <c r="H37" s="144">
        <v>6430</v>
      </c>
    </row>
    <row r="38" spans="1:8" ht="18.75" x14ac:dyDescent="0.3">
      <c r="A38" s="137"/>
      <c r="B38" s="138">
        <v>297</v>
      </c>
      <c r="C38" s="138">
        <v>6410</v>
      </c>
      <c r="D38" s="166" t="s">
        <v>83</v>
      </c>
      <c r="E38" s="140"/>
      <c r="F38" s="144"/>
      <c r="G38" s="144"/>
      <c r="H38" s="144"/>
    </row>
    <row r="39" spans="1:8" ht="18.75" x14ac:dyDescent="0.3">
      <c r="A39" s="142"/>
      <c r="B39" s="138">
        <v>297</v>
      </c>
      <c r="C39" s="138">
        <v>7410</v>
      </c>
      <c r="D39" s="139" t="s">
        <v>31</v>
      </c>
      <c r="E39" s="140">
        <v>612.25</v>
      </c>
      <c r="F39" s="144">
        <v>383</v>
      </c>
      <c r="G39" s="144">
        <v>612.25</v>
      </c>
      <c r="H39" s="144">
        <v>630</v>
      </c>
    </row>
    <row r="40" spans="1:8" ht="18.75" x14ac:dyDescent="0.3">
      <c r="A40" s="150" t="s">
        <v>159</v>
      </c>
      <c r="B40" s="167"/>
      <c r="C40" s="167"/>
      <c r="D40" s="168"/>
      <c r="E40" s="153">
        <f>SUM(E27:E39)</f>
        <v>254800.70999999996</v>
      </c>
      <c r="F40" s="154">
        <f>SUM(F27:F39)</f>
        <v>316694</v>
      </c>
      <c r="G40" s="154">
        <f>SUM(G27:G39)</f>
        <v>265119.84000000003</v>
      </c>
      <c r="H40" s="154">
        <f>SUM(H27:H39)</f>
        <v>390420</v>
      </c>
    </row>
    <row r="41" spans="1:8" ht="18.75" customHeight="1" x14ac:dyDescent="0.3">
      <c r="A41" s="190"/>
      <c r="B41" s="191" t="s">
        <v>160</v>
      </c>
      <c r="C41" s="192"/>
      <c r="D41" s="193"/>
      <c r="E41" s="194"/>
      <c r="F41" s="195"/>
      <c r="G41" s="195"/>
      <c r="H41" s="325"/>
    </row>
    <row r="42" spans="1:8" ht="18.75" x14ac:dyDescent="0.3">
      <c r="A42" s="170"/>
      <c r="B42" s="138">
        <v>492</v>
      </c>
      <c r="C42" s="138">
        <v>7910</v>
      </c>
      <c r="D42" s="139" t="s">
        <v>171</v>
      </c>
      <c r="E42" s="140"/>
      <c r="F42" s="144">
        <v>0</v>
      </c>
      <c r="G42" s="144">
        <v>0</v>
      </c>
      <c r="H42" s="144">
        <v>0</v>
      </c>
    </row>
    <row r="43" spans="1:8" ht="18.75" x14ac:dyDescent="0.3">
      <c r="A43" s="142"/>
      <c r="B43" s="138">
        <v>611</v>
      </c>
      <c r="C43" s="138">
        <v>9990</v>
      </c>
      <c r="D43" s="139" t="s">
        <v>161</v>
      </c>
      <c r="E43" s="140"/>
      <c r="F43" s="144"/>
      <c r="G43" s="144"/>
      <c r="H43" s="144"/>
    </row>
    <row r="44" spans="1:8" ht="18.75" x14ac:dyDescent="0.3">
      <c r="A44" s="169" t="s">
        <v>162</v>
      </c>
      <c r="B44" s="161"/>
      <c r="C44" s="161"/>
      <c r="D44" s="162"/>
      <c r="E44" s="153">
        <f>SUM(E42:E43)</f>
        <v>0</v>
      </c>
      <c r="F44" s="154">
        <f>SUM(F42:F43)</f>
        <v>0</v>
      </c>
      <c r="G44" s="154">
        <f>SUM(G42:G43)</f>
        <v>0</v>
      </c>
      <c r="H44" s="154">
        <f>SUM(H42:H43)</f>
        <v>0</v>
      </c>
    </row>
    <row r="45" spans="1:8" ht="18.75" x14ac:dyDescent="0.3">
      <c r="A45" s="155"/>
      <c r="B45" s="171"/>
      <c r="C45" s="171"/>
      <c r="D45" s="172"/>
      <c r="E45" s="173"/>
      <c r="F45" s="174"/>
      <c r="G45" s="174"/>
      <c r="H45" s="174"/>
    </row>
    <row r="46" spans="1:8" ht="18.75" x14ac:dyDescent="0.3">
      <c r="A46" s="175" t="s">
        <v>138</v>
      </c>
      <c r="B46" s="156"/>
      <c r="C46" s="156"/>
      <c r="D46" s="157"/>
      <c r="E46" s="153">
        <f>E40+E44</f>
        <v>254800.70999999996</v>
      </c>
      <c r="F46" s="154">
        <f>F40+F44</f>
        <v>316694</v>
      </c>
      <c r="G46" s="154">
        <f>G40+G44</f>
        <v>265119.84000000003</v>
      </c>
      <c r="H46" s="154">
        <f>H40+H44</f>
        <v>390420</v>
      </c>
    </row>
    <row r="47" spans="1:8" ht="18.75" x14ac:dyDescent="0.3">
      <c r="A47" s="175"/>
      <c r="B47" s="156"/>
      <c r="C47" s="156"/>
      <c r="D47" s="157"/>
      <c r="E47" s="158"/>
      <c r="F47" s="159"/>
      <c r="G47" s="159"/>
      <c r="H47" s="159"/>
    </row>
    <row r="48" spans="1:8" ht="18.75" x14ac:dyDescent="0.3">
      <c r="A48" s="176"/>
      <c r="B48" s="1"/>
      <c r="C48" s="1"/>
      <c r="D48" s="177"/>
      <c r="E48" s="158"/>
      <c r="F48" s="159"/>
      <c r="G48" s="159"/>
      <c r="H48" s="159"/>
    </row>
    <row r="49" spans="1:8" ht="18.75" x14ac:dyDescent="0.3">
      <c r="A49" s="178" t="s">
        <v>139</v>
      </c>
      <c r="B49" s="151"/>
      <c r="C49" s="151"/>
      <c r="D49" s="179"/>
      <c r="E49" s="204">
        <f>E23-E46</f>
        <v>-84043.079999999958</v>
      </c>
      <c r="F49" s="322">
        <f>F23-F46</f>
        <v>1889</v>
      </c>
      <c r="G49" s="322">
        <f>G23-G46</f>
        <v>0</v>
      </c>
      <c r="H49" s="205">
        <f>H23-H46</f>
        <v>2168</v>
      </c>
    </row>
    <row r="50" spans="1:8" ht="18.75" x14ac:dyDescent="0.3">
      <c r="A50" s="180"/>
      <c r="B50" s="181"/>
      <c r="C50" s="181"/>
      <c r="D50" s="182"/>
      <c r="E50" s="206"/>
      <c r="F50" s="207"/>
      <c r="G50" s="207"/>
      <c r="H50" s="207"/>
    </row>
    <row r="51" spans="1:8" ht="18.75" x14ac:dyDescent="0.3">
      <c r="A51" s="178" t="s">
        <v>140</v>
      </c>
      <c r="B51" s="151"/>
      <c r="C51" s="151"/>
      <c r="D51" s="152"/>
      <c r="E51" s="208">
        <f>80181+9608</f>
        <v>89789</v>
      </c>
      <c r="F51" s="322">
        <v>80180.95</v>
      </c>
      <c r="G51" s="322">
        <f>F51</f>
        <v>80180.95</v>
      </c>
      <c r="H51" s="322">
        <f>G53</f>
        <v>89788.95</v>
      </c>
    </row>
    <row r="52" spans="1:8" ht="18.75" x14ac:dyDescent="0.3">
      <c r="A52" s="175" t="s">
        <v>182</v>
      </c>
      <c r="B52" s="42"/>
      <c r="C52" s="42"/>
      <c r="D52" s="122"/>
      <c r="E52" s="209"/>
      <c r="F52" s="323">
        <v>9608</v>
      </c>
      <c r="G52" s="323">
        <f>F52</f>
        <v>9608</v>
      </c>
      <c r="H52" s="323">
        <v>0</v>
      </c>
    </row>
    <row r="53" spans="1:8" ht="19.5" thickBot="1" x14ac:dyDescent="0.35">
      <c r="A53" s="183" t="s">
        <v>141</v>
      </c>
      <c r="B53" s="184"/>
      <c r="C53" s="184"/>
      <c r="D53" s="185"/>
      <c r="E53" s="210">
        <f>SUM(E49:E52)</f>
        <v>5745.9200000000419</v>
      </c>
      <c r="F53" s="324">
        <f>+F52+F51</f>
        <v>89788.95</v>
      </c>
      <c r="G53" s="324">
        <f>+G52+G51</f>
        <v>89788.95</v>
      </c>
      <c r="H53" s="324">
        <f>+H52+H51</f>
        <v>89788.95</v>
      </c>
    </row>
    <row r="54" spans="1:8" ht="18.75" x14ac:dyDescent="0.3">
      <c r="A54" s="177"/>
      <c r="B54" s="1"/>
      <c r="C54" s="1"/>
      <c r="D54" s="177"/>
      <c r="E54" s="158"/>
      <c r="F54" s="186"/>
      <c r="G54" s="186"/>
      <c r="H54" s="186"/>
    </row>
    <row r="55" spans="1:8" ht="18.75" x14ac:dyDescent="0.3">
      <c r="A55" s="162"/>
      <c r="B55" s="162"/>
      <c r="C55" s="162"/>
      <c r="D55" s="162"/>
      <c r="E55" s="163"/>
      <c r="F55" s="162"/>
      <c r="G55" s="203"/>
      <c r="H55" s="203"/>
    </row>
    <row r="56" spans="1:8" ht="18.75" x14ac:dyDescent="0.3">
      <c r="A56" s="162"/>
      <c r="B56" s="162"/>
      <c r="C56" s="162"/>
      <c r="D56" s="162"/>
      <c r="E56" s="163"/>
      <c r="F56" s="335"/>
      <c r="G56" s="162"/>
      <c r="H56" s="162"/>
    </row>
    <row r="57" spans="1:8" ht="18" x14ac:dyDescent="0.25">
      <c r="A57" s="187"/>
      <c r="B57" s="187"/>
      <c r="C57" s="187"/>
      <c r="D57" s="187"/>
      <c r="E57" s="188"/>
      <c r="F57" s="187"/>
      <c r="G57" s="187"/>
      <c r="H57" s="187"/>
    </row>
  </sheetData>
  <mergeCells count="2">
    <mergeCell ref="A22:D22"/>
    <mergeCell ref="A26:C26"/>
  </mergeCells>
  <printOptions horizontalCentered="1"/>
  <pageMargins left="0.25" right="0.25" top="0.75" bottom="0.5" header="0.3" footer="0.3"/>
  <pageSetup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Amended Budget - 6.6.24</vt:lpstr>
      <vt:lpstr>Loan Covenant</vt:lpstr>
      <vt:lpstr>forecast</vt:lpstr>
      <vt:lpstr>Nutrition 6.6.24</vt:lpstr>
      <vt:lpstr>'Amended Budget - 6.6.24'!Print_Area</vt:lpstr>
      <vt:lpstr>'Nutrition 6.6.24'!Print_Area</vt:lpstr>
      <vt:lpstr>'Amended Budget - 6.6.24'!Print_Titles</vt:lpstr>
      <vt:lpstr>'Nutrition 6.6.24'!Print_Titles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 Ashman</dc:creator>
  <cp:lastModifiedBy>Eva Spilker</cp:lastModifiedBy>
  <cp:lastPrinted>2024-06-17T21:37:20Z</cp:lastPrinted>
  <dcterms:created xsi:type="dcterms:W3CDTF">2020-11-04T21:40:09Z</dcterms:created>
  <dcterms:modified xsi:type="dcterms:W3CDTF">2024-06-18T22:47:37Z</dcterms:modified>
</cp:coreProperties>
</file>